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VD LOVOSICE + VD ROUDNICE NAD LABEM, OPRAVA POHONŮ (139220014 + 139220015)\C_Podklady TDS\ADMINISTRACE REALIZACE FIDIC\SOUPIS PRACÍ A DODÁVEK UPR\VD LOVOSICE\"/>
    </mc:Choice>
  </mc:AlternateContent>
  <bookViews>
    <workbookView xWindow="0" yWindow="0" windowWidth="28800" windowHeight="11700" firstSheet="1" activeTab="5"/>
  </bookViews>
  <sheets>
    <sheet name="Rekapitulace zakázky" sheetId="1" r:id="rId1"/>
    <sheet name="PS1_vrata - PS1. Část str..." sheetId="2" r:id="rId2"/>
    <sheet name="PS2_obtok - PS 2. Část st..." sheetId="3" r:id="rId3"/>
    <sheet name="PS3_EEASR - PS 3. Část el..." sheetId="4" r:id="rId4"/>
    <sheet name="SO1_stav - SO1. Část stav..." sheetId="5" r:id="rId5"/>
    <sheet name="VON - VON - VD Lovosice, ..." sheetId="6" r:id="rId6"/>
  </sheets>
  <definedNames>
    <definedName name="_xlnm._FilterDatabase" localSheetId="1" hidden="1">'PS1_vrata - PS1. Část str...'!$C$121:$K$155</definedName>
    <definedName name="_xlnm._FilterDatabase" localSheetId="2" hidden="1">'PS2_obtok - PS 2. Část st...'!$C$121:$K$161</definedName>
    <definedName name="_xlnm._FilterDatabase" localSheetId="3" hidden="1">'PS3_EEASR - PS 3. Část el...'!$C$124:$K$161</definedName>
    <definedName name="_xlnm._FilterDatabase" localSheetId="4" hidden="1">'SO1_stav - SO1. Část stav...'!$C$128:$K$249</definedName>
    <definedName name="_xlnm._FilterDatabase" localSheetId="5" hidden="1">'VON - VON - VD Lovosice, ...'!$C$120:$K$138</definedName>
    <definedName name="_xlnm.Print_Titles" localSheetId="1">'PS1_vrata - PS1. Část str...'!$121:$121</definedName>
    <definedName name="_xlnm.Print_Titles" localSheetId="2">'PS2_obtok - PS 2. Část st...'!$121:$121</definedName>
    <definedName name="_xlnm.Print_Titles" localSheetId="3">'PS3_EEASR - PS 3. Část el...'!$124:$124</definedName>
    <definedName name="_xlnm.Print_Titles" localSheetId="0">'Rekapitulace zakázky'!$92:$92</definedName>
    <definedName name="_xlnm.Print_Titles" localSheetId="4">'SO1_stav - SO1. Část stav...'!$128:$128</definedName>
    <definedName name="_xlnm.Print_Titles" localSheetId="5">'VON - VON - VD Lovosice, ...'!$120:$120</definedName>
    <definedName name="_xlnm.Print_Area" localSheetId="1">'PS1_vrata - PS1. Část str...'!$C$4:$J$76,'PS1_vrata - PS1. Část str...'!$C$82:$J$103,'PS1_vrata - PS1. Část str...'!$C$109:$K$155</definedName>
    <definedName name="_xlnm.Print_Area" localSheetId="2">'PS2_obtok - PS 2. Část st...'!$C$4:$J$76,'PS2_obtok - PS 2. Část st...'!$C$82:$J$103,'PS2_obtok - PS 2. Část st...'!$C$109:$K$161</definedName>
    <definedName name="_xlnm.Print_Area" localSheetId="3">'PS3_EEASR - PS 3. Část el...'!$C$4:$J$76,'PS3_EEASR - PS 3. Část el...'!$C$82:$J$106,'PS3_EEASR - PS 3. Část el...'!$C$112:$K$161</definedName>
    <definedName name="_xlnm.Print_Area" localSheetId="0">'Rekapitulace zakázky'!$D$4:$AO$76,'Rekapitulace zakázky'!$C$82:$AQ$100</definedName>
    <definedName name="_xlnm.Print_Area" localSheetId="4">'SO1_stav - SO1. Část stav...'!$C$4:$J$76,'SO1_stav - SO1. Část stav...'!$C$82:$J$110,'SO1_stav - SO1. Část stav...'!$C$116:$K$249</definedName>
    <definedName name="_xlnm.Print_Area" localSheetId="5">'VON - VON - VD Lovosice, ...'!$C$4:$J$76,'VON - VON - VD Lovosice, ...'!$C$82:$J$102,'VON - VON - VD Lovosice, ...'!$C$108:$K$138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37" i="6"/>
  <c r="BH137" i="6"/>
  <c r="BG137" i="6"/>
  <c r="BF137" i="6"/>
  <c r="T137" i="6"/>
  <c r="T136" i="6" s="1"/>
  <c r="R137" i="6"/>
  <c r="R136" i="6" s="1"/>
  <c r="P137" i="6"/>
  <c r="P136" i="6" s="1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T123" i="6" s="1"/>
  <c r="R124" i="6"/>
  <c r="R123" i="6"/>
  <c r="P124" i="6"/>
  <c r="P123" i="6" s="1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115" i="6" s="1"/>
  <c r="E7" i="6"/>
  <c r="E85" i="6" s="1"/>
  <c r="J37" i="5"/>
  <c r="J36" i="5"/>
  <c r="AY98" i="1" s="1"/>
  <c r="J35" i="5"/>
  <c r="AX98" i="1" s="1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T214" i="5" s="1"/>
  <c r="R215" i="5"/>
  <c r="R214" i="5" s="1"/>
  <c r="P215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T167" i="5" s="1"/>
  <c r="R168" i="5"/>
  <c r="R167" i="5" s="1"/>
  <c r="P168" i="5"/>
  <c r="P167" i="5" s="1"/>
  <c r="BI165" i="5"/>
  <c r="BH165" i="5"/>
  <c r="BG165" i="5"/>
  <c r="BF165" i="5"/>
  <c r="T165" i="5"/>
  <c r="T164" i="5" s="1"/>
  <c r="R165" i="5"/>
  <c r="R164" i="5" s="1"/>
  <c r="P165" i="5"/>
  <c r="P164" i="5" s="1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T147" i="5" s="1"/>
  <c r="R148" i="5"/>
  <c r="R147" i="5" s="1"/>
  <c r="P148" i="5"/>
  <c r="P147" i="5" s="1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J126" i="5"/>
  <c r="J125" i="5"/>
  <c r="F125" i="5"/>
  <c r="F123" i="5"/>
  <c r="E121" i="5"/>
  <c r="J92" i="5"/>
  <c r="J91" i="5"/>
  <c r="F91" i="5"/>
  <c r="F89" i="5"/>
  <c r="E87" i="5"/>
  <c r="J18" i="5"/>
  <c r="E18" i="5"/>
  <c r="F126" i="5" s="1"/>
  <c r="J17" i="5"/>
  <c r="J12" i="5"/>
  <c r="J123" i="5" s="1"/>
  <c r="E7" i="5"/>
  <c r="E119" i="5"/>
  <c r="AY97" i="1"/>
  <c r="J37" i="4"/>
  <c r="J36" i="4"/>
  <c r="J35" i="4"/>
  <c r="AX97" i="1"/>
  <c r="BI161" i="4"/>
  <c r="BH161" i="4"/>
  <c r="BG161" i="4"/>
  <c r="BF161" i="4"/>
  <c r="T161" i="4"/>
  <c r="T160" i="4" s="1"/>
  <c r="R161" i="4"/>
  <c r="R160" i="4" s="1"/>
  <c r="P161" i="4"/>
  <c r="P160" i="4" s="1"/>
  <c r="BI159" i="4"/>
  <c r="BH159" i="4"/>
  <c r="BG159" i="4"/>
  <c r="BF159" i="4"/>
  <c r="T159" i="4"/>
  <c r="T158" i="4"/>
  <c r="R159" i="4"/>
  <c r="R158" i="4" s="1"/>
  <c r="P159" i="4"/>
  <c r="P158" i="4" s="1"/>
  <c r="BI157" i="4"/>
  <c r="BH157" i="4"/>
  <c r="BG157" i="4"/>
  <c r="BF157" i="4"/>
  <c r="T157" i="4"/>
  <c r="T156" i="4" s="1"/>
  <c r="R157" i="4"/>
  <c r="R156" i="4" s="1"/>
  <c r="P157" i="4"/>
  <c r="P156" i="4" s="1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T145" i="4"/>
  <c r="R146" i="4"/>
  <c r="R145" i="4" s="1"/>
  <c r="P146" i="4"/>
  <c r="P145" i="4" s="1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122" i="4" s="1"/>
  <c r="J17" i="4"/>
  <c r="J12" i="4"/>
  <c r="J119" i="4" s="1"/>
  <c r="E7" i="4"/>
  <c r="E115" i="4" s="1"/>
  <c r="J37" i="3"/>
  <c r="J36" i="3"/>
  <c r="AY96" i="1"/>
  <c r="J35" i="3"/>
  <c r="AX96" i="1" s="1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T127" i="3"/>
  <c r="R128" i="3"/>
  <c r="R127" i="3" s="1"/>
  <c r="P128" i="3"/>
  <c r="P127" i="3" s="1"/>
  <c r="BI125" i="3"/>
  <c r="BH125" i="3"/>
  <c r="BG125" i="3"/>
  <c r="BF125" i="3"/>
  <c r="T125" i="3"/>
  <c r="T124" i="3"/>
  <c r="T123" i="3" s="1"/>
  <c r="R125" i="3"/>
  <c r="R124" i="3" s="1"/>
  <c r="P125" i="3"/>
  <c r="P124" i="3" s="1"/>
  <c r="P123" i="3" s="1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 s="1"/>
  <c r="J17" i="3"/>
  <c r="J12" i="3"/>
  <c r="J89" i="3" s="1"/>
  <c r="E7" i="3"/>
  <c r="E112" i="3" s="1"/>
  <c r="J37" i="2"/>
  <c r="J36" i="2"/>
  <c r="AY95" i="1" s="1"/>
  <c r="J35" i="2"/>
  <c r="AX95" i="1" s="1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T129" i="2" s="1"/>
  <c r="R130" i="2"/>
  <c r="R129" i="2"/>
  <c r="P130" i="2"/>
  <c r="P129" i="2" s="1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92" i="2"/>
  <c r="J17" i="2"/>
  <c r="J12" i="2"/>
  <c r="J89" i="2" s="1"/>
  <c r="E7" i="2"/>
  <c r="E112" i="2" s="1"/>
  <c r="L90" i="1"/>
  <c r="AM90" i="1"/>
  <c r="AM89" i="1"/>
  <c r="L89" i="1"/>
  <c r="AM87" i="1"/>
  <c r="L87" i="1"/>
  <c r="L85" i="1"/>
  <c r="L84" i="1"/>
  <c r="J147" i="2"/>
  <c r="J151" i="2"/>
  <c r="BK151" i="2"/>
  <c r="BK141" i="2"/>
  <c r="BK137" i="2"/>
  <c r="J159" i="3"/>
  <c r="J157" i="3"/>
  <c r="J128" i="3"/>
  <c r="J137" i="4"/>
  <c r="J157" i="4"/>
  <c r="J149" i="4"/>
  <c r="BK137" i="4"/>
  <c r="BK200" i="5"/>
  <c r="J172" i="5"/>
  <c r="BK158" i="5"/>
  <c r="BK197" i="5"/>
  <c r="BK221" i="5"/>
  <c r="J231" i="5"/>
  <c r="J200" i="5"/>
  <c r="BK215" i="5"/>
  <c r="BK235" i="5"/>
  <c r="J34" i="6"/>
  <c r="BK148" i="2"/>
  <c r="BK127" i="2"/>
  <c r="BK135" i="2"/>
  <c r="J150" i="2"/>
  <c r="BK150" i="2"/>
  <c r="J145" i="2"/>
  <c r="BK159" i="3"/>
  <c r="BK157" i="3"/>
  <c r="J133" i="3"/>
  <c r="J143" i="3"/>
  <c r="BK137" i="3"/>
  <c r="BK151" i="3"/>
  <c r="BK139" i="4"/>
  <c r="BK151" i="4"/>
  <c r="J131" i="4"/>
  <c r="J141" i="4"/>
  <c r="BK161" i="4"/>
  <c r="J135" i="4"/>
  <c r="J244" i="5"/>
  <c r="BK237" i="5"/>
  <c r="BK223" i="5"/>
  <c r="J139" i="5"/>
  <c r="BK192" i="5"/>
  <c r="J229" i="5"/>
  <c r="J155" i="5"/>
  <c r="J152" i="5"/>
  <c r="BK227" i="5"/>
  <c r="BK138" i="5"/>
  <c r="BK210" i="5"/>
  <c r="J141" i="5"/>
  <c r="BK141" i="5"/>
  <c r="BK187" i="5"/>
  <c r="J127" i="6"/>
  <c r="J124" i="6"/>
  <c r="J134" i="6"/>
  <c r="BK133" i="2"/>
  <c r="J125" i="2"/>
  <c r="J127" i="2"/>
  <c r="BK145" i="2"/>
  <c r="J153" i="2"/>
  <c r="F36" i="2"/>
  <c r="BC95" i="1" s="1"/>
  <c r="BK125" i="3"/>
  <c r="BK153" i="4"/>
  <c r="BK149" i="4"/>
  <c r="BK159" i="4"/>
  <c r="J133" i="4"/>
  <c r="J218" i="5"/>
  <c r="BK231" i="5"/>
  <c r="J148" i="5"/>
  <c r="J233" i="5"/>
  <c r="BK175" i="5"/>
  <c r="J153" i="3"/>
  <c r="BK133" i="3"/>
  <c r="BK143" i="4"/>
  <c r="J128" i="4"/>
  <c r="BK203" i="5"/>
  <c r="BK213" i="5"/>
  <c r="J143" i="5"/>
  <c r="J165" i="5"/>
  <c r="J247" i="5"/>
  <c r="J197" i="5"/>
  <c r="BK242" i="5"/>
  <c r="BK132" i="6"/>
  <c r="BK153" i="2"/>
  <c r="J143" i="2"/>
  <c r="J154" i="2"/>
  <c r="J133" i="2"/>
  <c r="BK147" i="2"/>
  <c r="J130" i="2"/>
  <c r="BK125" i="2"/>
  <c r="BK143" i="2"/>
  <c r="J155" i="3"/>
  <c r="BK143" i="3"/>
  <c r="J151" i="3"/>
  <c r="J145" i="3"/>
  <c r="J135" i="3"/>
  <c r="BK153" i="3"/>
  <c r="BK128" i="3"/>
  <c r="BK155" i="3"/>
  <c r="J131" i="3"/>
  <c r="J146" i="4"/>
  <c r="J153" i="4"/>
  <c r="BK146" i="4"/>
  <c r="BK129" i="4"/>
  <c r="BK178" i="5"/>
  <c r="BK218" i="5"/>
  <c r="J223" i="5"/>
  <c r="J225" i="5"/>
  <c r="J162" i="5"/>
  <c r="J211" i="5"/>
  <c r="BK172" i="5"/>
  <c r="BK132" i="5"/>
  <c r="BK143" i="5"/>
  <c r="J215" i="5"/>
  <c r="J248" i="5"/>
  <c r="BK211" i="5"/>
  <c r="BK183" i="5"/>
  <c r="BK162" i="5"/>
  <c r="J168" i="5"/>
  <c r="J138" i="5"/>
  <c r="BK148" i="5"/>
  <c r="BK134" i="6"/>
  <c r="BK137" i="6"/>
  <c r="J132" i="6"/>
  <c r="BK124" i="6"/>
  <c r="BK154" i="2"/>
  <c r="J137" i="2"/>
  <c r="AS94" i="1"/>
  <c r="BK130" i="2"/>
  <c r="BK139" i="3"/>
  <c r="J125" i="3"/>
  <c r="BK141" i="3"/>
  <c r="J159" i="4"/>
  <c r="BK131" i="4"/>
  <c r="J151" i="4"/>
  <c r="J183" i="5"/>
  <c r="BK165" i="5"/>
  <c r="J235" i="5"/>
  <c r="J134" i="5"/>
  <c r="BK233" i="5"/>
  <c r="BK171" i="5"/>
  <c r="J245" i="5"/>
  <c r="BK247" i="5"/>
  <c r="BK155" i="5"/>
  <c r="BK244" i="5"/>
  <c r="BK129" i="6"/>
  <c r="J129" i="6"/>
  <c r="J161" i="4"/>
  <c r="BK135" i="4"/>
  <c r="BK128" i="4"/>
  <c r="BK168" i="5"/>
  <c r="BK219" i="5"/>
  <c r="J132" i="5"/>
  <c r="BK225" i="5"/>
  <c r="J175" i="5"/>
  <c r="BK248" i="5"/>
  <c r="J221" i="5"/>
  <c r="J187" i="5"/>
  <c r="BK139" i="5"/>
  <c r="BK134" i="5"/>
  <c r="F34" i="6"/>
  <c r="J148" i="2"/>
  <c r="BK139" i="2"/>
  <c r="J141" i="2"/>
  <c r="BK131" i="3"/>
  <c r="J137" i="3"/>
  <c r="BK145" i="3"/>
  <c r="J143" i="4"/>
  <c r="BK133" i="4"/>
  <c r="J171" i="5"/>
  <c r="J158" i="5"/>
  <c r="J210" i="5"/>
  <c r="J135" i="2"/>
  <c r="J139" i="2"/>
  <c r="F34" i="2"/>
  <c r="BK160" i="3"/>
  <c r="J139" i="3"/>
  <c r="J160" i="3"/>
  <c r="J147" i="3"/>
  <c r="J141" i="3"/>
  <c r="BK147" i="3"/>
  <c r="BK135" i="3"/>
  <c r="BK141" i="4"/>
  <c r="J129" i="4"/>
  <c r="J139" i="4"/>
  <c r="BK157" i="4"/>
  <c r="J219" i="5"/>
  <c r="J163" i="5"/>
  <c r="J192" i="5"/>
  <c r="J203" i="5"/>
  <c r="J213" i="5"/>
  <c r="J227" i="5"/>
  <c r="BK245" i="5"/>
  <c r="BK229" i="5"/>
  <c r="J178" i="5"/>
  <c r="J242" i="5"/>
  <c r="BK163" i="5"/>
  <c r="BK152" i="5"/>
  <c r="J237" i="5"/>
  <c r="J137" i="6"/>
  <c r="BK127" i="6"/>
  <c r="T155" i="4" l="1"/>
  <c r="R123" i="3"/>
  <c r="P155" i="4"/>
  <c r="R155" i="4"/>
  <c r="T124" i="2"/>
  <c r="T123" i="2" s="1"/>
  <c r="R144" i="2"/>
  <c r="P130" i="3"/>
  <c r="R127" i="4"/>
  <c r="R126" i="4" s="1"/>
  <c r="BK131" i="5"/>
  <c r="J131" i="5" s="1"/>
  <c r="J98" i="5" s="1"/>
  <c r="T151" i="5"/>
  <c r="P209" i="5"/>
  <c r="BK217" i="5"/>
  <c r="J217" i="5"/>
  <c r="J107" i="5" s="1"/>
  <c r="BK222" i="5"/>
  <c r="J222" i="5" s="1"/>
  <c r="J108" i="5" s="1"/>
  <c r="BK144" i="2"/>
  <c r="J144" i="2"/>
  <c r="J102" i="2" s="1"/>
  <c r="T130" i="3"/>
  <c r="R151" i="5"/>
  <c r="BK232" i="5"/>
  <c r="J232" i="5" s="1"/>
  <c r="J109" i="5" s="1"/>
  <c r="P124" i="2"/>
  <c r="P123" i="2" s="1"/>
  <c r="T132" i="2"/>
  <c r="R144" i="3"/>
  <c r="BK127" i="4"/>
  <c r="J127" i="4" s="1"/>
  <c r="J98" i="4" s="1"/>
  <c r="R131" i="5"/>
  <c r="R170" i="5"/>
  <c r="R217" i="5"/>
  <c r="T222" i="5"/>
  <c r="P144" i="3"/>
  <c r="T148" i="4"/>
  <c r="T147" i="4"/>
  <c r="P131" i="5"/>
  <c r="P151" i="5"/>
  <c r="R209" i="5"/>
  <c r="P217" i="5"/>
  <c r="R222" i="5"/>
  <c r="BK170" i="5"/>
  <c r="J170" i="5" s="1"/>
  <c r="J103" i="5" s="1"/>
  <c r="T232" i="5"/>
  <c r="R132" i="2"/>
  <c r="R130" i="3"/>
  <c r="P127" i="4"/>
  <c r="P126" i="4" s="1"/>
  <c r="BK209" i="5"/>
  <c r="J209" i="5"/>
  <c r="J104" i="5"/>
  <c r="P222" i="5"/>
  <c r="R126" i="6"/>
  <c r="BK124" i="2"/>
  <c r="P132" i="2"/>
  <c r="BK144" i="3"/>
  <c r="J144" i="3"/>
  <c r="J102" i="3" s="1"/>
  <c r="R148" i="4"/>
  <c r="R147" i="4"/>
  <c r="P126" i="6"/>
  <c r="BK131" i="6"/>
  <c r="J131" i="6" s="1"/>
  <c r="J100" i="6" s="1"/>
  <c r="T127" i="4"/>
  <c r="T126" i="4"/>
  <c r="T125" i="4" s="1"/>
  <c r="T131" i="5"/>
  <c r="R232" i="5"/>
  <c r="R131" i="6"/>
  <c r="R124" i="2"/>
  <c r="R123" i="2" s="1"/>
  <c r="P144" i="2"/>
  <c r="T144" i="3"/>
  <c r="T170" i="5"/>
  <c r="T144" i="2"/>
  <c r="T131" i="2" s="1"/>
  <c r="BK130" i="3"/>
  <c r="BK129" i="3" s="1"/>
  <c r="J129" i="3" s="1"/>
  <c r="J100" i="3" s="1"/>
  <c r="BK148" i="4"/>
  <c r="BK147" i="4"/>
  <c r="J147" i="4" s="1"/>
  <c r="J100" i="4" s="1"/>
  <c r="BK151" i="5"/>
  <c r="J151" i="5"/>
  <c r="J100" i="5" s="1"/>
  <c r="T209" i="5"/>
  <c r="P232" i="5"/>
  <c r="BK126" i="6"/>
  <c r="J126" i="6"/>
  <c r="J99" i="6" s="1"/>
  <c r="T126" i="6"/>
  <c r="T131" i="6"/>
  <c r="BK132" i="2"/>
  <c r="J132" i="2" s="1"/>
  <c r="J101" i="2" s="1"/>
  <c r="P148" i="4"/>
  <c r="P147" i="4" s="1"/>
  <c r="P170" i="5"/>
  <c r="T217" i="5"/>
  <c r="T216" i="5" s="1"/>
  <c r="P131" i="6"/>
  <c r="P122" i="6" s="1"/>
  <c r="P121" i="6" s="1"/>
  <c r="AU99" i="1" s="1"/>
  <c r="BK167" i="5"/>
  <c r="J167" i="5" s="1"/>
  <c r="J102" i="5" s="1"/>
  <c r="BK145" i="4"/>
  <c r="J145" i="4" s="1"/>
  <c r="J99" i="4" s="1"/>
  <c r="BK158" i="4"/>
  <c r="J158" i="4" s="1"/>
  <c r="J104" i="4" s="1"/>
  <c r="BK214" i="5"/>
  <c r="J214" i="5"/>
  <c r="J105" i="5" s="1"/>
  <c r="BK156" i="4"/>
  <c r="J156" i="4" s="1"/>
  <c r="J103" i="4" s="1"/>
  <c r="BK136" i="6"/>
  <c r="J136" i="6"/>
  <c r="J101" i="6" s="1"/>
  <c r="BK147" i="5"/>
  <c r="J147" i="5" s="1"/>
  <c r="J99" i="5" s="1"/>
  <c r="BK129" i="2"/>
  <c r="J129" i="2" s="1"/>
  <c r="J99" i="2" s="1"/>
  <c r="BK127" i="3"/>
  <c r="J127" i="3" s="1"/>
  <c r="J99" i="3" s="1"/>
  <c r="BK160" i="4"/>
  <c r="J160" i="4" s="1"/>
  <c r="J105" i="4" s="1"/>
  <c r="BK164" i="5"/>
  <c r="J164" i="5" s="1"/>
  <c r="J101" i="5" s="1"/>
  <c r="BK123" i="6"/>
  <c r="J123" i="6"/>
  <c r="J98" i="6" s="1"/>
  <c r="BK124" i="3"/>
  <c r="BK123" i="3" s="1"/>
  <c r="J89" i="6"/>
  <c r="F118" i="6"/>
  <c r="BE124" i="6"/>
  <c r="BE127" i="6"/>
  <c r="E111" i="6"/>
  <c r="BE129" i="6"/>
  <c r="AW99" i="1"/>
  <c r="BE132" i="6"/>
  <c r="BE134" i="6"/>
  <c r="BE137" i="6"/>
  <c r="BA99" i="1"/>
  <c r="J148" i="4"/>
  <c r="J101" i="4"/>
  <c r="BE210" i="5"/>
  <c r="BE165" i="5"/>
  <c r="BE231" i="5"/>
  <c r="BE235" i="5"/>
  <c r="BE175" i="5"/>
  <c r="BE203" i="5"/>
  <c r="BE248" i="5"/>
  <c r="BE211" i="5"/>
  <c r="J89" i="5"/>
  <c r="BE138" i="5"/>
  <c r="BE139" i="5"/>
  <c r="BE141" i="5"/>
  <c r="BE148" i="5"/>
  <c r="BE158" i="5"/>
  <c r="BE244" i="5"/>
  <c r="BE245" i="5"/>
  <c r="BE247" i="5"/>
  <c r="E85" i="5"/>
  <c r="BE162" i="5"/>
  <c r="BE168" i="5"/>
  <c r="BE183" i="5"/>
  <c r="BE213" i="5"/>
  <c r="BE218" i="5"/>
  <c r="BE242" i="5"/>
  <c r="BE132" i="5"/>
  <c r="BE171" i="5"/>
  <c r="BE187" i="5"/>
  <c r="BE215" i="5"/>
  <c r="BE223" i="5"/>
  <c r="BE225" i="5"/>
  <c r="BE227" i="5"/>
  <c r="BE178" i="5"/>
  <c r="BE229" i="5"/>
  <c r="BE134" i="5"/>
  <c r="BE143" i="5"/>
  <c r="BE155" i="5"/>
  <c r="BE163" i="5"/>
  <c r="BE192" i="5"/>
  <c r="BE197" i="5"/>
  <c r="BE200" i="5"/>
  <c r="F92" i="5"/>
  <c r="BE172" i="5"/>
  <c r="BE219" i="5"/>
  <c r="BE221" i="5"/>
  <c r="BE233" i="5"/>
  <c r="BE152" i="5"/>
  <c r="BE237" i="5"/>
  <c r="J124" i="3"/>
  <c r="J98" i="3" s="1"/>
  <c r="J89" i="4"/>
  <c r="BE153" i="4"/>
  <c r="J130" i="3"/>
  <c r="J101" i="3" s="1"/>
  <c r="F92" i="4"/>
  <c r="BE133" i="4"/>
  <c r="BE139" i="4"/>
  <c r="BE157" i="4"/>
  <c r="BE161" i="4"/>
  <c r="BE159" i="4"/>
  <c r="BE149" i="4"/>
  <c r="E85" i="4"/>
  <c r="BE128" i="4"/>
  <c r="BE129" i="4"/>
  <c r="BE131" i="4"/>
  <c r="BE135" i="4"/>
  <c r="BE143" i="4"/>
  <c r="BE151" i="4"/>
  <c r="BE137" i="4"/>
  <c r="BE146" i="4"/>
  <c r="BE141" i="4"/>
  <c r="J116" i="3"/>
  <c r="J124" i="2"/>
  <c r="J98" i="2" s="1"/>
  <c r="BK131" i="2"/>
  <c r="J131" i="2" s="1"/>
  <c r="J100" i="2" s="1"/>
  <c r="BE143" i="3"/>
  <c r="BE145" i="3"/>
  <c r="BE160" i="3"/>
  <c r="E85" i="3"/>
  <c r="BE131" i="3"/>
  <c r="BE139" i="3"/>
  <c r="F92" i="3"/>
  <c r="BE125" i="3"/>
  <c r="BE133" i="3"/>
  <c r="BE135" i="3"/>
  <c r="BE151" i="3"/>
  <c r="BE155" i="3"/>
  <c r="BE141" i="3"/>
  <c r="BE157" i="3"/>
  <c r="BE128" i="3"/>
  <c r="BE159" i="3"/>
  <c r="BE137" i="3"/>
  <c r="BE147" i="3"/>
  <c r="BE153" i="3"/>
  <c r="F119" i="2"/>
  <c r="BE150" i="2"/>
  <c r="BE154" i="2"/>
  <c r="E85" i="2"/>
  <c r="BE130" i="2"/>
  <c r="BE139" i="2"/>
  <c r="BE148" i="2"/>
  <c r="J116" i="2"/>
  <c r="BE133" i="2"/>
  <c r="BE143" i="2"/>
  <c r="BE127" i="2"/>
  <c r="BE137" i="2"/>
  <c r="BE147" i="2"/>
  <c r="BE151" i="2"/>
  <c r="BE153" i="2"/>
  <c r="BE125" i="2"/>
  <c r="BE135" i="2"/>
  <c r="BE145" i="2"/>
  <c r="BE141" i="2"/>
  <c r="BA95" i="1"/>
  <c r="F34" i="3"/>
  <c r="BA96" i="1" s="1"/>
  <c r="F35" i="4"/>
  <c r="BB97" i="1" s="1"/>
  <c r="J34" i="3"/>
  <c r="AW96" i="1" s="1"/>
  <c r="F35" i="5"/>
  <c r="BB98" i="1" s="1"/>
  <c r="F36" i="4"/>
  <c r="BC97" i="1" s="1"/>
  <c r="F37" i="6"/>
  <c r="BD99" i="1"/>
  <c r="F37" i="3"/>
  <c r="BD96" i="1"/>
  <c r="F36" i="5"/>
  <c r="BC98" i="1" s="1"/>
  <c r="F36" i="3"/>
  <c r="BC96" i="1" s="1"/>
  <c r="F34" i="5"/>
  <c r="BA98" i="1" s="1"/>
  <c r="F35" i="2"/>
  <c r="BB95" i="1" s="1"/>
  <c r="F34" i="4"/>
  <c r="BA97" i="1" s="1"/>
  <c r="F37" i="2"/>
  <c r="BD95" i="1"/>
  <c r="J34" i="5"/>
  <c r="AW98" i="1" s="1"/>
  <c r="J34" i="2"/>
  <c r="AW95" i="1"/>
  <c r="J34" i="4"/>
  <c r="AW97" i="1" s="1"/>
  <c r="F35" i="6"/>
  <c r="BB99" i="1"/>
  <c r="F37" i="4"/>
  <c r="BD97" i="1" s="1"/>
  <c r="F36" i="6"/>
  <c r="BC99" i="1"/>
  <c r="F35" i="3"/>
  <c r="BB96" i="1" s="1"/>
  <c r="F37" i="5"/>
  <c r="BD98" i="1"/>
  <c r="R216" i="5" l="1"/>
  <c r="R129" i="3"/>
  <c r="R122" i="3" s="1"/>
  <c r="R122" i="6"/>
  <c r="R121" i="6" s="1"/>
  <c r="T122" i="6"/>
  <c r="T121" i="6" s="1"/>
  <c r="BK122" i="3"/>
  <c r="J122" i="3" s="1"/>
  <c r="J123" i="3"/>
  <c r="J97" i="3" s="1"/>
  <c r="BK216" i="5"/>
  <c r="J216" i="5" s="1"/>
  <c r="J106" i="5" s="1"/>
  <c r="P216" i="5"/>
  <c r="T130" i="5"/>
  <c r="T129" i="5" s="1"/>
  <c r="BK123" i="2"/>
  <c r="J123" i="2" s="1"/>
  <c r="J97" i="2" s="1"/>
  <c r="BK130" i="5"/>
  <c r="BK129" i="5" s="1"/>
  <c r="J129" i="5" s="1"/>
  <c r="J30" i="5" s="1"/>
  <c r="AG98" i="1" s="1"/>
  <c r="J130" i="5"/>
  <c r="J97" i="5" s="1"/>
  <c r="P131" i="2"/>
  <c r="P130" i="5"/>
  <c r="P129" i="5"/>
  <c r="AU98" i="1" s="1"/>
  <c r="R131" i="2"/>
  <c r="R122" i="2" s="1"/>
  <c r="P125" i="4"/>
  <c r="AU97" i="1"/>
  <c r="BK126" i="4"/>
  <c r="J126" i="4" s="1"/>
  <c r="J97" i="4" s="1"/>
  <c r="P122" i="2"/>
  <c r="AU95" i="1" s="1"/>
  <c r="R125" i="4"/>
  <c r="T122" i="2"/>
  <c r="R130" i="5"/>
  <c r="R129" i="5" s="1"/>
  <c r="T129" i="3"/>
  <c r="T122" i="3"/>
  <c r="P129" i="3"/>
  <c r="P122" i="3"/>
  <c r="AU96" i="1"/>
  <c r="BK122" i="6"/>
  <c r="J122" i="6" s="1"/>
  <c r="J97" i="6" s="1"/>
  <c r="BK155" i="4"/>
  <c r="J155" i="4"/>
  <c r="J102" i="4" s="1"/>
  <c r="BK122" i="2"/>
  <c r="J122" i="2" s="1"/>
  <c r="J96" i="2" s="1"/>
  <c r="J33" i="2"/>
  <c r="AV95" i="1" s="1"/>
  <c r="AT95" i="1" s="1"/>
  <c r="F33" i="5"/>
  <c r="AZ98" i="1" s="1"/>
  <c r="J33" i="4"/>
  <c r="AV97" i="1" s="1"/>
  <c r="AT97" i="1" s="1"/>
  <c r="BA94" i="1"/>
  <c r="AW94" i="1" s="1"/>
  <c r="AK30" i="1" s="1"/>
  <c r="F33" i="2"/>
  <c r="AZ95" i="1" s="1"/>
  <c r="BB94" i="1"/>
  <c r="W31" i="1" s="1"/>
  <c r="J33" i="3"/>
  <c r="AV96" i="1" s="1"/>
  <c r="AT96" i="1" s="1"/>
  <c r="BD94" i="1"/>
  <c r="W33" i="1" s="1"/>
  <c r="F33" i="3"/>
  <c r="AZ96" i="1" s="1"/>
  <c r="J33" i="5"/>
  <c r="AV98" i="1" s="1"/>
  <c r="AT98" i="1" s="1"/>
  <c r="F33" i="4"/>
  <c r="AZ97" i="1" s="1"/>
  <c r="F33" i="6"/>
  <c r="AZ99" i="1"/>
  <c r="J33" i="6"/>
  <c r="AV99" i="1" s="1"/>
  <c r="AT99" i="1" s="1"/>
  <c r="BC94" i="1"/>
  <c r="W32" i="1"/>
  <c r="J96" i="3" l="1"/>
  <c r="J30" i="3"/>
  <c r="AG96" i="1" s="1"/>
  <c r="AN96" i="1" s="1"/>
  <c r="BK121" i="6"/>
  <c r="J121" i="6"/>
  <c r="J96" i="6" s="1"/>
  <c r="BK125" i="4"/>
  <c r="J125" i="4" s="1"/>
  <c r="J96" i="4" s="1"/>
  <c r="AN98" i="1"/>
  <c r="J96" i="5"/>
  <c r="J39" i="5"/>
  <c r="AU94" i="1"/>
  <c r="J30" i="2"/>
  <c r="AG95" i="1" s="1"/>
  <c r="AX94" i="1"/>
  <c r="W30" i="1"/>
  <c r="AY94" i="1"/>
  <c r="AZ94" i="1"/>
  <c r="W29" i="1" s="1"/>
  <c r="J39" i="3" l="1"/>
  <c r="J39" i="2"/>
  <c r="AN95" i="1"/>
  <c r="J30" i="6"/>
  <c r="AG99" i="1" s="1"/>
  <c r="J30" i="4"/>
  <c r="AG97" i="1" s="1"/>
  <c r="AN97" i="1" s="1"/>
  <c r="AV94" i="1"/>
  <c r="AK29" i="1" s="1"/>
  <c r="J39" i="4" l="1"/>
  <c r="J39" i="6"/>
  <c r="AN99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<sst xmlns="http://schemas.openxmlformats.org/spreadsheetml/2006/main" count="3196" uniqueCount="586">
  <si>
    <t>Export Komplet</t>
  </si>
  <si>
    <t/>
  </si>
  <si>
    <t>2.0</t>
  </si>
  <si>
    <t>False</t>
  </si>
  <si>
    <t>{317eec49-5cf5-45ae-a564-fab6fb4ef1b3}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</si>
  <si>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</si>
  <si>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</si>
  <si>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</si>
  <si>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</si>
  <si>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</si>
  <si>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</si>
  <si>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</si>
  <si>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</si>
  <si>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</si>
  <si>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VDLovo2021_pohon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</si>
  <si>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</si>
  <si>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</si>
  <si>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VD Lovosice, oprava pohonů dolních vrat a uzávěrů obtoků MPK</t>
  </si>
  <si>
    <t>KSO:</t>
  </si>
  <si>
    <t>832 5</t>
  </si>
  <si>
    <t>CC-CZ:</t>
  </si>
  <si>
    <t>Místo:</t>
  </si>
  <si>
    <t>VD Lovosice</t>
  </si>
  <si>
    <t>Datum:</t>
  </si>
  <si>
    <t>21. 10. 2022</t>
  </si>
  <si>
    <t>Zadavatel:</t>
  </si>
  <si>
    <t>IČ:</t>
  </si>
  <si>
    <t>70890005</t>
  </si>
  <si>
    <t>Povodí Labe, státní podnik</t>
  </si>
  <si>
    <t>DIČ:</t>
  </si>
  <si>
    <t>Uchazeč:</t>
  </si>
  <si>
    <t>Vyplň údaj</t>
  </si>
  <si>
    <t>Projektant:</t>
  </si>
  <si>
    <t>PS Profi, s.r.o.</t>
  </si>
  <si>
    <t>True</t>
  </si>
  <si>
    <t>Zpracovatel:</t>
  </si>
  <si>
    <t>MD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</si>
  <si>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</si>
  <si>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</si>
  <si>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</si>
  <si>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</si>
  <si>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</si>
  <si>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</si>
  <si>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</si>
  <si>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</si>
  <si>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</si>
  <si>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</si>
  <si>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</si>
  <si>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</si>
  <si>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</si>
  <si>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</si>
  <si>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</si>
  <si>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</si>
  <si>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</si>
  <si>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</si>
  <si>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</si>
  <si>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</si>
  <si>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</si>
  <si>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</si>
  <si>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</si>
  <si>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</si>
  <si>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</si>
  <si>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</si>
  <si>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</si>
  <si>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</si>
  <si>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</si>
  <si>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</si>
  <si>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</si>
  <si>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</si>
  <si>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</si>
  <si>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</si>
  <si>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</si>
  <si>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</si>
  <si>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</si>
  <si>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</si>
  <si>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</si>
  <si>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</si>
  <si>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</si>
  <si>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</si>
  <si>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</si>
  <si>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</si>
  <si>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</si>
  <si>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</si>
  <si>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PS1_vrata</t>
  </si>
  <si>
    <t>PS1. Část strojní - pohony vrátní vzpěrných vrat DO MPK</t>
  </si>
  <si>
    <t>PRO</t>
  </si>
  <si>
    <t>1</t>
  </si>
  <si>
    <t>{54caf9a6-a6e2-48ad-aa7b-abdd43500da9}</t>
  </si>
  <si>
    <t>2</t>
  </si>
  <si>
    <t>PS2_obtok</t>
  </si>
  <si>
    <t>PS 2. Část strojní - pohony uzávěrů obtoků DO MPK</t>
  </si>
  <si>
    <t>{b021bddc-6135-4359-9bdd-369832a92a9c}</t>
  </si>
  <si>
    <t>PS3_EEASR</t>
  </si>
  <si>
    <t>PS 3. Část elektro + ASŘ</t>
  </si>
  <si>
    <t>{cf98711c-11ff-442f-b39f-c0f4e28777ae}</t>
  </si>
  <si>
    <t>SO1_stav</t>
  </si>
  <si>
    <t>SO1. Část stavební</t>
  </si>
  <si>
    <t>STA</t>
  </si>
  <si>
    <t>{5b5f749c-ab52-4d28-8da3-567bff7496ff}</t>
  </si>
  <si>
    <t>VON</t>
  </si>
  <si>
    <t>VON - VD Lovosice, pohony MPK</t>
  </si>
  <si>
    <t>{2d5cefe5-e799-4fc6-94f8-95a5126b0e68}</t>
  </si>
  <si>
    <t>KRYCÍ LIST SOUPISU PRACÍ</t>
  </si>
  <si>
    <t>Objekt:</t>
  </si>
  <si>
    <t>PS1_vrata - PS1. Část strojní - pohony vrátní vzpěrných vrat DO MPK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</si>
  <si>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</si>
  <si>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</si>
  <si>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</si>
  <si>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</si>
  <si>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</si>
  <si>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</si>
  <si>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</si>
  <si>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</si>
  <si>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</si>
  <si>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</si>
  <si>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</si>
  <si>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</si>
  <si>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</si>
  <si>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</si>
  <si>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</si>
  <si>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</si>
  <si>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</si>
  <si>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</si>
  <si>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</si>
  <si>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</si>
  <si>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</si>
  <si>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</si>
  <si>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</si>
  <si>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</si>
  <si>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</si>
  <si>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</si>
  <si>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</si>
  <si>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</si>
  <si>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</si>
  <si>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</si>
  <si>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93800R001</t>
  </si>
  <si>
    <t xml:space="preserve">Čištění a revize stávajících konstrukcí </t>
  </si>
  <si>
    <t>kpl</t>
  </si>
  <si>
    <t>4</t>
  </si>
  <si>
    <t>1075896131</t>
  </si>
  <si>
    <t>P</t>
  </si>
  <si>
    <t>Poznámka k položce:_x000D_
.-očištění tlakovou vodou stávajících výklenků pohonů uzávěrů obtoků před osazením technologických komponentů (2kpl)</t>
  </si>
  <si>
    <t>93800R002</t>
  </si>
  <si>
    <t xml:space="preserve">Likvidace materiálů charakteru odpadu </t>
  </si>
  <si>
    <t>-959920338</t>
  </si>
  <si>
    <t>Poznámka k položce:_x000D_
.-ekologická likvidace odpadu (plechovky, obaly, …)_x000D_
.-ekologická likvidace odpadu (použitá tryskací struska - otryskaná stará povrchová ochrana, …) cca 16.6m2 * 10kg/m2 = 166kg = cca 0,2t</t>
  </si>
  <si>
    <t>998</t>
  </si>
  <si>
    <t>Přesun hmot</t>
  </si>
  <si>
    <t>3</t>
  </si>
  <si>
    <t>998323011</t>
  </si>
  <si>
    <t>Přesun hmot pro jezy a stupně</t>
  </si>
  <si>
    <t>t</t>
  </si>
  <si>
    <t>CS ÚRS 2022 02</t>
  </si>
  <si>
    <t>1270271291</t>
  </si>
  <si>
    <t>PSV</t>
  </si>
  <si>
    <t>Práce a dodávky PSV</t>
  </si>
  <si>
    <t>767</t>
  </si>
  <si>
    <t>Konstrukce zámečnické</t>
  </si>
  <si>
    <t>76700R001</t>
  </si>
  <si>
    <t>Demontáže OK a technologických zařízení na vodním díle</t>
  </si>
  <si>
    <t>16</t>
  </si>
  <si>
    <t>1906317113</t>
  </si>
  <si>
    <t>Poznámka k položce:_x000D_
- demontáž hydraulických pohonů vzpěrných vrat včetně  (2kpl)_x000D_
     - demontáž poklopů_x000D_
     - odpojení válce D200 od vrátně vzpěrných vrat se zasunutím_x000D_
     - odpojení hydraulického agregátu od válce i od zdroje EE, vyjmutí_x000D_
     - demontáž válce z výklenku včetně demontáže závěsné konstrukce_x000D_
     - předání demontovaných pohonů provozovateli PK na dohodnutém místě PK</t>
  </si>
  <si>
    <t>5</t>
  </si>
  <si>
    <t>76700R002</t>
  </si>
  <si>
    <t xml:space="preserve">Technologické práce (revize, úpravy a opravy) na OK a zařízení v dílnách zhotovitele </t>
  </si>
  <si>
    <t>-598686196</t>
  </si>
  <si>
    <t>Poznámka k položce:_x000D_
- úprava stávajících poklopů pro osazení lineárních elektropohonů (2kpl)_x000D_
     - vyříznutí otvoru 0.3x1.1 m_x000D_
     - sesazení krycích dílů na poklopy</t>
  </si>
  <si>
    <t>6</t>
  </si>
  <si>
    <t>76700R003</t>
  </si>
  <si>
    <t>Montáže OK a zařízení na vodním díle</t>
  </si>
  <si>
    <t>2040825454</t>
  </si>
  <si>
    <t>7</t>
  </si>
  <si>
    <t>M</t>
  </si>
  <si>
    <t>M0R003001</t>
  </si>
  <si>
    <t>Materiál a zařízení pro opravu pohonů vzpěrných vrat DO MPK</t>
  </si>
  <si>
    <t>32</t>
  </si>
  <si>
    <t>1452720797</t>
  </si>
  <si>
    <t>Poznámka k položce:_x000D_
Soupis materiálu  a dodávek dle TZ - "Spedifikace dodávek a materiálu" - PS1, soubor 1</t>
  </si>
  <si>
    <t>8</t>
  </si>
  <si>
    <t>76700R004</t>
  </si>
  <si>
    <t>Technologické práce (revize, úpravy a opravy) na OK a zařízení na vodním díle</t>
  </si>
  <si>
    <t>1344540896</t>
  </si>
  <si>
    <t xml:space="preserve">Poznámka k položce:_x000D_
- revize a drobné opravy, resp. úpravy závěsných prvků pohonů ve výklencích (2kpl)_x000D_
- stávající OK závěsných ok kotevních konzol pohonů zabudovaných ve výklencích pohonů (2kpl) _x000D_
      očištění (od nánosů a degradovaného maziva), kontrola OK, přípravné práce na obnovu PKO1 _x000D_
- stávající podpěry pohonu (2kpl) - očištění (od nánosů a degradovaného maziva), kontrola OK,    přípravné práce na obnovu PKO_x000D_
</t>
  </si>
  <si>
    <t>998767101</t>
  </si>
  <si>
    <t>Přesun hmot tonážní pro zámečnické konstrukce v objektech v do 6 m</t>
  </si>
  <si>
    <t>1660752354</t>
  </si>
  <si>
    <t>789</t>
  </si>
  <si>
    <t>Povrchové úpravy ocelových konstrukcí a technologických zařízení</t>
  </si>
  <si>
    <t>10</t>
  </si>
  <si>
    <t>789121151</t>
  </si>
  <si>
    <t>Čištění ručním nářadím ocelových konstrukcí třídy I stupeň přípravy St 2 stupeň zrezivění B</t>
  </si>
  <si>
    <t>m2</t>
  </si>
  <si>
    <t>2073599390</t>
  </si>
  <si>
    <t xml:space="preserve">Poznámka k položce:_x000D_
2x2,5 m2_x000D_
</t>
  </si>
  <si>
    <t>11</t>
  </si>
  <si>
    <t>789312211</t>
  </si>
  <si>
    <t>Zhotovení nátěru zařízení s povrchem členitým dvousložkového základního tl do 80 µm</t>
  </si>
  <si>
    <t>1378160534</t>
  </si>
  <si>
    <t>12</t>
  </si>
  <si>
    <t>24629058</t>
  </si>
  <si>
    <t>hmota nátěrová alkydová samozákladující antikorozní na ocelové konstrukce</t>
  </si>
  <si>
    <t>kg</t>
  </si>
  <si>
    <t>-1699637720</t>
  </si>
  <si>
    <t>VV</t>
  </si>
  <si>
    <t>5*0,492 'Přepočtené koeficientem množství</t>
  </si>
  <si>
    <t>13</t>
  </si>
  <si>
    <t>789312217</t>
  </si>
  <si>
    <t>Zhotovení nátěru zařízení s povrchem členitým dvousložkového mezinátěru tl do 160 μm</t>
  </si>
  <si>
    <t>1775091455</t>
  </si>
  <si>
    <t>14</t>
  </si>
  <si>
    <t>24629052</t>
  </si>
  <si>
    <t xml:space="preserve">hmota nátěrová alkydová samozákladující antikorozní na ocelové konstrukce tixotropní </t>
  </si>
  <si>
    <t>138292842</t>
  </si>
  <si>
    <t>5*0,486 'Přepočtené koeficientem množství</t>
  </si>
  <si>
    <t>789312221</t>
  </si>
  <si>
    <t>Zhotovení nátěru zařízení s povrchem členitým dvousložkového krycího (vrchního) tl do 80 µm</t>
  </si>
  <si>
    <t>960142556</t>
  </si>
  <si>
    <t>24629162</t>
  </si>
  <si>
    <t>hmota nátěrová alkydová krycí (email) na ocelové konstrukce</t>
  </si>
  <si>
    <t>574603578</t>
  </si>
  <si>
    <t>5*0,247 'Přepočtené koeficientem množství</t>
  </si>
  <si>
    <t>PS2_obtok - PS 2. Část strojní - pohony uzávěrů obtoků DO MPK</t>
  </si>
  <si>
    <t>-917463597</t>
  </si>
  <si>
    <t>Poznámka k položce:_x000D_
.-ekologická likvidace odpadu (plechovky, obaly, …)_x000D_
.-ekologická likvidace odpadu (použitá tryskací struska - otryskaná stará povrchová ochrana, …) cca 7.14m2 * 10kg/m2 = 72kg = cca 0,1t</t>
  </si>
  <si>
    <t>-54985252</t>
  </si>
  <si>
    <t>-1824261047</t>
  </si>
  <si>
    <t>Poznámka k položce:_x000D_
-demontáž hydraulického pohonu stavítka obtoku _x000D_
   (předání demont. pohonů provozovateli na domluveném místě v areálu PK) (2kpl)_x000D_
   - nejprve demontáž poklopů_x000D_
   - následuje vytažení stavítka z rámu s pohonem_x000D_
  - odpojení válce D200 od stavítka_x000D_
  - odpojení hydraulického agregátu od válce i od zdroje EE, vyjmutí_x000D_
  - montáž dolního táhla na stavítko_x000D_
  - zasunutí stavítka zpět do rámu</t>
  </si>
  <si>
    <t>543358497</t>
  </si>
  <si>
    <t>Poznámka k položce:_x000D_
.-úprava stávajícího horního trámu rámu stavítka pro montáž trámu _x000D_
   s kladkou (2kpl)</t>
  </si>
  <si>
    <t>M0R002001</t>
  </si>
  <si>
    <t>Materiál pro úpravu OK v šachtách stavítek pohonů DO MPK</t>
  </si>
  <si>
    <t>1150213120</t>
  </si>
  <si>
    <t>Poznámka k položce:_x000D_
- ocelové prvky pro úpravu stávajících trámů stavítka dle TZ D.2.3.-7.  Specifikace a výkaz materiálu (1)</t>
  </si>
  <si>
    <t>-1885766867</t>
  </si>
  <si>
    <t>M0R003002</t>
  </si>
  <si>
    <t>Materiál a zařízení pro opravu stavítek pohonů DO MPK</t>
  </si>
  <si>
    <t>266382861</t>
  </si>
  <si>
    <t>-1378494515</t>
  </si>
  <si>
    <t>Poznámka k položce:_x000D_
.-revize a drobné opravy, resp. úpravy závěsného oka na stavítku_x000D_
   vytaženém nad hladinu DV (2kpl)</t>
  </si>
  <si>
    <t>-489271349</t>
  </si>
  <si>
    <t>-96316162</t>
  </si>
  <si>
    <t>789212512</t>
  </si>
  <si>
    <t>Otryskání abrazivem ze strusky zařízení členitých stupeň zarezavění A stupeň přípravy Sa 2 1/2</t>
  </si>
  <si>
    <t>-209134574</t>
  </si>
  <si>
    <t>4,9"nater 2, 2a"</t>
  </si>
  <si>
    <t>1,3"nater 3"</t>
  </si>
  <si>
    <t>Součet</t>
  </si>
  <si>
    <t>1166617999</t>
  </si>
  <si>
    <t>1.7+4,9+1,3*2</t>
  </si>
  <si>
    <t>182592462</t>
  </si>
  <si>
    <t>9,2*0,492 'Přepočtené koeficientem množství</t>
  </si>
  <si>
    <t>-1132083458</t>
  </si>
  <si>
    <t>1,7+4,9+1,3*2</t>
  </si>
  <si>
    <t>-1754860954</t>
  </si>
  <si>
    <t>9,2*0,486 'Přepočtené koeficientem množství</t>
  </si>
  <si>
    <t>1820068392</t>
  </si>
  <si>
    <t>17</t>
  </si>
  <si>
    <t>-1025173036</t>
  </si>
  <si>
    <t>6,6*0,247 'Přepočtené koeficientem množství</t>
  </si>
  <si>
    <t>PS3_EEASR - PS 3. Část elektro + ASŘ</t>
  </si>
  <si>
    <t>M - Práce a dodávky M</t>
  </si>
  <si>
    <t xml:space="preserve">    21-M - Elektromontáže</t>
  </si>
  <si>
    <t xml:space="preserve">    58-M - Revize vyhrazených technických zařízení</t>
  </si>
  <si>
    <t>N00 - Nepojmenované práce</t>
  </si>
  <si>
    <t xml:space="preserve">    N01 - Práce na ASŘ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</si>
  <si>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</si>
  <si>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</si>
  <si>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</si>
  <si>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VRN8 - Přesun stavebních kapacit</t>
  </si>
  <si>
    <t>Práce a dodávky M</t>
  </si>
  <si>
    <t>21-M</t>
  </si>
  <si>
    <t>Elektromontáže</t>
  </si>
  <si>
    <t>21M00R001</t>
  </si>
  <si>
    <t>Demontáž elektroinstalace a elektrozařízení</t>
  </si>
  <si>
    <t>64</t>
  </si>
  <si>
    <t>848498015</t>
  </si>
  <si>
    <t>21M00R002</t>
  </si>
  <si>
    <t>Montáž elektroinstalace, rozvaděčů a elektrozařízení</t>
  </si>
  <si>
    <t>700336184</t>
  </si>
  <si>
    <t>Poznámka k položce:_x000D_
- montáž elektroinstalace PK_x000D_
- vystrojení a montáž rozvaděčů a rozvodnic_x000D_
- přesuny materiálu a pracovníků</t>
  </si>
  <si>
    <t>21MR002M001</t>
  </si>
  <si>
    <t>Elektromateriál pro dolní pravou vráteň</t>
  </si>
  <si>
    <t>256</t>
  </si>
  <si>
    <t>-1324912554</t>
  </si>
  <si>
    <t>Poznámka k položce:_x000D_
Soupis materiálu dle TZ - "Spedifikace dodávek a materiálu" - PS3, soubor 1</t>
  </si>
  <si>
    <t>21MR002M002</t>
  </si>
  <si>
    <t>Elektromateriál pro dolní levou vráteň</t>
  </si>
  <si>
    <t>-1846142559</t>
  </si>
  <si>
    <t>Poznámka k položce:_x000D_
Soupis materiálu dle TZ - "Spedifikace dodávek a materiálu" - PS3, soubor 2</t>
  </si>
  <si>
    <t>21MR002M003</t>
  </si>
  <si>
    <t>Elektromateriál pro dolní pravé stavítko</t>
  </si>
  <si>
    <t>-789006222</t>
  </si>
  <si>
    <t>Poznámka k položce:_x000D_
Soupis materiálu dle TZ - "Spedifikace dodávek a materiálu" - PS3, soubor 3</t>
  </si>
  <si>
    <t>21MR002M004</t>
  </si>
  <si>
    <t>Elektromateriál pro dolní levé stavítko</t>
  </si>
  <si>
    <t>1808945586</t>
  </si>
  <si>
    <t>Poznámka k položce:_x000D_
Soupis materiálu dle TZ - "Spedifikace dodávek a materiálu" - PS3, soubor 4</t>
  </si>
  <si>
    <t>21MR002M005</t>
  </si>
  <si>
    <t>Elektromateriál, zařízení společné</t>
  </si>
  <si>
    <t>1622992716</t>
  </si>
  <si>
    <t>Poznámka k položce:_x000D_
Soupis materiálu dle TZ - "Spedifikace dodávek a materiálu" - PS3, soubor 5</t>
  </si>
  <si>
    <t>21MR002M006</t>
  </si>
  <si>
    <t>Instalační materiál</t>
  </si>
  <si>
    <t>703757362</t>
  </si>
  <si>
    <t>Poznámka k položce:_x000D_
Soupis materiálu dle TZ - "Spedifikace dodávek a materiálu" - PS3, soubor 6</t>
  </si>
  <si>
    <t>21MR002M007</t>
  </si>
  <si>
    <t>Spojovací materiál</t>
  </si>
  <si>
    <t>-743237043</t>
  </si>
  <si>
    <t>Poznámka k položce:_x000D_
Soupis materiálu dle TZ - "Spedifikace dodávek a materiálu" - PS3, soubor 7</t>
  </si>
  <si>
    <t>58-M</t>
  </si>
  <si>
    <t>Revize vyhrazených technických zařízení</t>
  </si>
  <si>
    <t>58M00R001</t>
  </si>
  <si>
    <t xml:space="preserve">Revizní zpráva </t>
  </si>
  <si>
    <t>ks</t>
  </si>
  <si>
    <t>-1875165347</t>
  </si>
  <si>
    <t>N00</t>
  </si>
  <si>
    <t>Nepojmenované práce</t>
  </si>
  <si>
    <t>N01</t>
  </si>
  <si>
    <t>Práce na ASŘ</t>
  </si>
  <si>
    <t>N010001</t>
  </si>
  <si>
    <t xml:space="preserve">Úprava software ASŘ </t>
  </si>
  <si>
    <t>706308858</t>
  </si>
  <si>
    <t>Poznámka k položce:_x000D_
- přeprogramování SW pro PLC ASŘ PK_x000D_
- implementace změn ovládání so ASŘ PK</t>
  </si>
  <si>
    <t>M0N01001</t>
  </si>
  <si>
    <t>Materiál pro ASŘ</t>
  </si>
  <si>
    <t>-589912845</t>
  </si>
  <si>
    <t>Poznámka k položce:_x000D_
Soupis materiálu dle TZ - "Spedifikace dodávek a materiálu" - PS3, soubor 8</t>
  </si>
  <si>
    <t>N010002</t>
  </si>
  <si>
    <t>Testování ASŘ</t>
  </si>
  <si>
    <t>-1504241578</t>
  </si>
  <si>
    <t>Poznámka k položce:_x000D_
- testování upraveného SW při jeho zavádění do ASŘ PK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</si>
  <si>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</si>
  <si>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</si>
  <si>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</si>
  <si>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</si>
  <si>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</si>
  <si>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</si>
  <si>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</si>
  <si>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1768903128</t>
  </si>
  <si>
    <t>VRN4</t>
  </si>
  <si>
    <t>Inženýrská činnost</t>
  </si>
  <si>
    <t>049002000</t>
  </si>
  <si>
    <t>Ostatní inženýrská činnost</t>
  </si>
  <si>
    <t>-1378304322</t>
  </si>
  <si>
    <t>VRN8</t>
  </si>
  <si>
    <t>Přesun stavebních kapacit</t>
  </si>
  <si>
    <t>081002000</t>
  </si>
  <si>
    <t>Doprava zaměstnanců</t>
  </si>
  <si>
    <t>1349608736</t>
  </si>
  <si>
    <t>SO1_stav - SO1. Část stavební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</si>
  <si>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</si>
  <si>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</si>
  <si>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</si>
  <si>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</si>
  <si>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</si>
  <si>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997 - Přesun sutě</t>
  </si>
  <si>
    <t xml:space="preserve">    741 - Elektroinstalace - silnoproud</t>
  </si>
  <si>
    <t>Zemní práce</t>
  </si>
  <si>
    <t>132254201</t>
  </si>
  <si>
    <t>Hloubení zapažených rýh š do 2000 mm v hornině třídy těžitelnosti I, skupiny 3 objem do 20 m3</t>
  </si>
  <si>
    <t>m3</t>
  </si>
  <si>
    <t>1861024472</t>
  </si>
  <si>
    <t>Poznámka k položce:_x000D_
- vyhloubení ryhy pro výklenky pohonu stavítek obtoků _x000D_
    - štěrkovitá zemina, kamení_x000D_
    - včetně naložení na dopravní prostředek_x000D_
    - s urovnáním dna výkopu</t>
  </si>
  <si>
    <t>162751117</t>
  </si>
  <si>
    <t>Vodorovné přemístění do 10000 m výkopku/sypaniny z horniny třídy těžitelnosti I, skupiny 1 až 3</t>
  </si>
  <si>
    <t>-1027559374</t>
  </si>
  <si>
    <t>16,15</t>
  </si>
  <si>
    <t>0,15</t>
  </si>
  <si>
    <t>164303101</t>
  </si>
  <si>
    <t>Vodorovné přemístění výkopku po vodě do 500 m s vyložením horniny třídy těžitelnosti I a II, skupiny 1 až 4</t>
  </si>
  <si>
    <t>-478281710</t>
  </si>
  <si>
    <t>167111101</t>
  </si>
  <si>
    <t>Nakládání výkopku z hornin třídy těžitelnosti I, skupiny 1 až 3 ručně</t>
  </si>
  <si>
    <t>218076844</t>
  </si>
  <si>
    <t>Poznámka k položce:_x000D_
 - tryskací medium použité</t>
  </si>
  <si>
    <t>171201223</t>
  </si>
  <si>
    <t>Poplatek za uložení na skládce (skládkovné) zeminy a kamení obsahující nebezpečné látky kód odpadu 17 05 03</t>
  </si>
  <si>
    <t>47885668</t>
  </si>
  <si>
    <t xml:space="preserve">Poznámka k položce:_x000D_
- použité tryskací médium_x000D_
- plechovky a obaly od barev_x000D_
- znečištěný pomocný materiál - hadry </t>
  </si>
  <si>
    <t>171201231</t>
  </si>
  <si>
    <t>Poplatek za uložení zeminy a kamení na recyklační skládce (skládkovné) kód odpadu 17 05 04</t>
  </si>
  <si>
    <t>-94527328</t>
  </si>
  <si>
    <t>17.582</t>
  </si>
  <si>
    <t>16,15*1,6</t>
  </si>
  <si>
    <t>Zakládání</t>
  </si>
  <si>
    <t>224212114</t>
  </si>
  <si>
    <t>Vrty maloprofilové D do 93 mm úklon přes 45° hl do 25 m hor. III a IV</t>
  </si>
  <si>
    <t>m</t>
  </si>
  <si>
    <t>-1094552691</t>
  </si>
  <si>
    <t>Poznámka k položce:_x000D_
- průvrty výklenků D80 (odvodnění do šachty) (1.2+0.8 m) (na plný profil v patě dna)</t>
  </si>
  <si>
    <t>1,2+0,8</t>
  </si>
  <si>
    <t>Svislé a kompletní konstrukce</t>
  </si>
  <si>
    <t>321311116</t>
  </si>
  <si>
    <t>Konstrukce vodních staveb z betonu prostého mrazuvzdorného tř. C 30/37</t>
  </si>
  <si>
    <t>-497976141</t>
  </si>
  <si>
    <t xml:space="preserve">Poznámka k položce:_x000D_
- základová deska výklenků a stávající výklenky_x000D_
_x000D_
</t>
  </si>
  <si>
    <t>1,57+1,8+3</t>
  </si>
  <si>
    <t>321321116</t>
  </si>
  <si>
    <t>Konstrukce vodních staveb ze ŽB mrazuvzdorného tř. C 30/37</t>
  </si>
  <si>
    <t>-1873396857</t>
  </si>
  <si>
    <t>Poznámka k položce:_x000D_
- ŽB konstrukce výklenku pohonu stavítka do bednění</t>
  </si>
  <si>
    <t>7,41+8,46</t>
  </si>
  <si>
    <t>321351010</t>
  </si>
  <si>
    <t>Bednění konstrukcí vodních staveb rovinné - zřízení</t>
  </si>
  <si>
    <t>546184097</t>
  </si>
  <si>
    <t>2*0,2"zakl.deska"</t>
  </si>
  <si>
    <t>14,01+15,11"vyklenky"</t>
  </si>
  <si>
    <t>321352010</t>
  </si>
  <si>
    <t>Bednění konstrukcí vodních staveb rovinné - odstranění</t>
  </si>
  <si>
    <t>532104752</t>
  </si>
  <si>
    <t>321368211</t>
  </si>
  <si>
    <t>Výztuž železobetonových konstrukcí vodních staveb ze svařovaných sítí</t>
  </si>
  <si>
    <t>523634863</t>
  </si>
  <si>
    <t>Vodorovné konstrukce</t>
  </si>
  <si>
    <t>451571111</t>
  </si>
  <si>
    <t>Lože pod dlažby ze štěrkopísku vrstva tl do 100 mm</t>
  </si>
  <si>
    <t>371422802</t>
  </si>
  <si>
    <t>7,83+8,86</t>
  </si>
  <si>
    <t>Komunikace pozemní</t>
  </si>
  <si>
    <t>596991115</t>
  </si>
  <si>
    <t>Řezání betonové, kameninové a kamenné dlažby do oblouku tl do 200 mm</t>
  </si>
  <si>
    <t>-1233827393</t>
  </si>
  <si>
    <t>15+16</t>
  </si>
  <si>
    <t>931976112</t>
  </si>
  <si>
    <t>Úprava dilatační spáry z asfaltové lepenky dvojité</t>
  </si>
  <si>
    <t>-1135873643</t>
  </si>
  <si>
    <t>936941112</t>
  </si>
  <si>
    <t>Osazování doplňkových ocelových součástí hmotnosti nad 1 do 10 kg</t>
  </si>
  <si>
    <t>-33885821</t>
  </si>
  <si>
    <t>Poznámka k položce:_x000D_
 - patice pro osazení armatury závěsného oka</t>
  </si>
  <si>
    <t>3,53*8"patice armatury závěsu"</t>
  </si>
  <si>
    <t>936M001</t>
  </si>
  <si>
    <t>Patice armatury závěsného oka</t>
  </si>
  <si>
    <t>225487539</t>
  </si>
  <si>
    <t>Poznámka k položce:_x000D_
- svařenec osazovaný do ŽB konstrukce_x000D_
- bez PKO_x000D_
- osadit dle zaměření_x000D_
- viz TZ - Specifikace a výkaz mnateriálu</t>
  </si>
  <si>
    <t>8*3,53</t>
  </si>
  <si>
    <t>18</t>
  </si>
  <si>
    <t>936941113</t>
  </si>
  <si>
    <t>Osazování doplňkových ocelových součástí hmotnosti nad 10 do 50 kg</t>
  </si>
  <si>
    <t>543684401</t>
  </si>
  <si>
    <t>Poznámka k položce:_x000D_
- osazení verobených poklopů do rámů výklenků_x000D_
 včetně případných drobných úprav a oprav poškozené PKO</t>
  </si>
  <si>
    <t>4*22,2+4*25+13,6</t>
  </si>
  <si>
    <t>4*22,2+4*25+25,5</t>
  </si>
  <si>
    <t>19</t>
  </si>
  <si>
    <t>936M004</t>
  </si>
  <si>
    <t>Poklopy výklenků pohonů stavítek</t>
  </si>
  <si>
    <t>2109119481</t>
  </si>
  <si>
    <t>4*22,2+4*25+13,6"levý"</t>
  </si>
  <si>
    <t>4*22,2+4*25+25,5"pravý"</t>
  </si>
  <si>
    <t>20</t>
  </si>
  <si>
    <t>936941114</t>
  </si>
  <si>
    <t>Osazování doplňkových ocelových součástí hmotnosti nad 50 do 100 kg</t>
  </si>
  <si>
    <t>581328625</t>
  </si>
  <si>
    <t>Poznámka k položce:_x000D_
- osazení a fixace rámů poklopů výklenků</t>
  </si>
  <si>
    <t>89,9"levý rám"</t>
  </si>
  <si>
    <t>95,4"pravý rám"</t>
  </si>
  <si>
    <t>936M002</t>
  </si>
  <si>
    <t>Rámy výklenků</t>
  </si>
  <si>
    <t>905797475</t>
  </si>
  <si>
    <t>Poznámka k položce:_x000D_
- svařence rámů osazované na hranu výklenků a kotvené do ŽB, resp. k výztuži _x000D_
- PKO OK rámu provedena jen na vnějších lících nikoliv ve styku s betonem_x000D_
- viz TZ - Specifikace a výkaz mnateriálu</t>
  </si>
  <si>
    <t>22</t>
  </si>
  <si>
    <t>936941115</t>
  </si>
  <si>
    <t>Osazování doplňkových ocelových součástí hmotnosti nad 100 do 250 kg</t>
  </si>
  <si>
    <t>1921934635</t>
  </si>
  <si>
    <t>Poznámka k položce:_x000D_
- osazení, rektifikace a fixace armatur závěsného oka na bet.desce</t>
  </si>
  <si>
    <t>2*167,64 "armatura zavesneho oka"</t>
  </si>
  <si>
    <t>23</t>
  </si>
  <si>
    <t>936M003</t>
  </si>
  <si>
    <t>Armatura závěsného oka</t>
  </si>
  <si>
    <t>-392120860</t>
  </si>
  <si>
    <t>Poznámka k položce:_x000D_
- svařenec s nastavitelnými prvky_x000D_
- PKO jen vnější líc, povrch ve styku s betonem bez PKO_x000D_
- armatutu je nutné osadit a fixovat v předepsané poloze v ŽB konstrukci proti posunu při betonáži_x000D_
- viz TZ - Specifikace a výkaz mnateriálu</t>
  </si>
  <si>
    <t>2*167,64</t>
  </si>
  <si>
    <t>24</t>
  </si>
  <si>
    <t>966051211</t>
  </si>
  <si>
    <t>Bourání konstrukcí LTM zdiva z ŽB nebo předpjatého betonu ručně</t>
  </si>
  <si>
    <t>2091949449</t>
  </si>
  <si>
    <t>Poznámka k položce:_x000D_
- vybourání plata PK - beton tl. 0.25 m (1.5+1.85 m3)_x000D_
- odbourání betonu výklenků na základovou spáru (1.42+1.6 m3)_x000D_
  (např. řezáním betonu diamantovou šňúrou, rozpínavý beton, apod.)_x000D_
- vybourání prostupů do výklenků stavítek (0.39+0.13 m3)_x000D_
  (např.  řezáním betonu diamantovou šňúrou - rovný řez !!!)</t>
  </si>
  <si>
    <t>1,5+1,85"plato PK"</t>
  </si>
  <si>
    <t>0,39+0,13"vybourání prostupůdo výklemků stavítek"</t>
  </si>
  <si>
    <t>1,42+1,6"stávající výklenky"</t>
  </si>
  <si>
    <t>997</t>
  </si>
  <si>
    <t>Přesun sutě</t>
  </si>
  <si>
    <t>25</t>
  </si>
  <si>
    <t>997321511</t>
  </si>
  <si>
    <t>Vodorovná doprava suti a vybouraných hmot po suchu do 1 km</t>
  </si>
  <si>
    <t>-522874052</t>
  </si>
  <si>
    <t>26</t>
  </si>
  <si>
    <t>997321519</t>
  </si>
  <si>
    <t>Příplatek ZKD 1 km vodorovné dopravy suti a vybouraných hmot po suchu</t>
  </si>
  <si>
    <t>-772507077</t>
  </si>
  <si>
    <t>17,582*9 'Přepočtené koeficientem množství</t>
  </si>
  <si>
    <t>27</t>
  </si>
  <si>
    <t>997321522</t>
  </si>
  <si>
    <t>Vodorovná doprava suti a vybouraných hmot po vodě do 500 m</t>
  </si>
  <si>
    <t>1003796517</t>
  </si>
  <si>
    <t>28</t>
  </si>
  <si>
    <t>420624883</t>
  </si>
  <si>
    <t>741</t>
  </si>
  <si>
    <t>Elektroinstalace - silnoproud</t>
  </si>
  <si>
    <t>29</t>
  </si>
  <si>
    <t>741110302</t>
  </si>
  <si>
    <t>Montáž trubka ochranná do krabic plastová tuhá D přes 40 do 90 mm uložená pevně</t>
  </si>
  <si>
    <t>-252942695</t>
  </si>
  <si>
    <t>30</t>
  </si>
  <si>
    <t>34571364</t>
  </si>
  <si>
    <t>trubka elektroinstalační HDPE tuhá dvouplášťová korugovaná D 75/90mm</t>
  </si>
  <si>
    <t>304331958</t>
  </si>
  <si>
    <t>8*1,05 'Přepočtené koeficientem množství</t>
  </si>
  <si>
    <t>31</t>
  </si>
  <si>
    <t>998741101</t>
  </si>
  <si>
    <t>Přesun hmot tonážní pro silnoproud v objektech v do 6 m</t>
  </si>
  <si>
    <t>1963516349</t>
  </si>
  <si>
    <t>-430828293</t>
  </si>
  <si>
    <t>Poznámka k položce:_x000D_
- demontáž žebříku z šachty pravého stavítka obtoku DO MPK_x000D_
- demontáže rámů výklenků (sejmutí a vybourání z betonu)_x000D_
  - výklenek agregátu na levé straně_x000D_
  - výklenek dynamické ochrany na pravé straně_x000D_
- včetně nezbytné manipulace a přesunů demontovaných konstrukcí_x000D_
- zbytné konstrukce budou předány provozovateli VD (šrot)</t>
  </si>
  <si>
    <t>33</t>
  </si>
  <si>
    <t>1804944883</t>
  </si>
  <si>
    <t xml:space="preserve">Poznámka k položce:_x000D_
- úprava demontovaného žebříku pro zpětnou montáž do výklenku_x000D_
     - přivaření kotevních desek pro montáž na bet. zeď (6 ks)_x000D_
     - příprava na montáž pomocí kotevních šroubů a chemických kotev (12 ks)_x000D_
  </t>
  </si>
  <si>
    <t>34</t>
  </si>
  <si>
    <t>M0R002M002</t>
  </si>
  <si>
    <t>Materiál pro úpravu žebříku</t>
  </si>
  <si>
    <t>138785496</t>
  </si>
  <si>
    <t>Poznámka k položce:_x000D_
- ocelové patky pro montáž žebříku (6 kg)_x000D_
- kotevní materiál  - nerezové kotevní šrouby + chemické kotvy (12 ks)</t>
  </si>
  <si>
    <t>35</t>
  </si>
  <si>
    <t>-1233674856</t>
  </si>
  <si>
    <t>Poznámka k položce:_x000D_
- montáž žebříku v šachtě stavítka_x000D_
  - montáž pomocí kotecních šroubů a chemických kotev_x000D_
- v položce jsou zahrnuty i drobné pomocné konstrukce pro přístup a pomocné přípravky pro montáž_x000D_
- v položce jsou zahrnuty i nezbytné přesuny konstrukcí a materiálu v rámci PK</t>
  </si>
  <si>
    <t>36</t>
  </si>
  <si>
    <t>2015497986</t>
  </si>
  <si>
    <t>37</t>
  </si>
  <si>
    <t>-1173883590</t>
  </si>
  <si>
    <t xml:space="preserve">Poznámka k položce:_x000D_
-  rámy poklopů   - 3.5 m2 (pravý + levý) _x000D_
 - závěsné oko pohonu  - 2x 1.0 = 2 m2 </t>
  </si>
  <si>
    <t>38</t>
  </si>
  <si>
    <t>361366332</t>
  </si>
  <si>
    <t>Poznámka k položce:_x000D_
  - poklopy  - 21.2 m2 (příprava tryskáním)</t>
  </si>
  <si>
    <t>39</t>
  </si>
  <si>
    <t>-533836601</t>
  </si>
  <si>
    <t>3,5"rámy poklopů"</t>
  </si>
  <si>
    <t>2"závěsná oka"</t>
  </si>
  <si>
    <t>21,"poklopy výklenků"</t>
  </si>
  <si>
    <t>40</t>
  </si>
  <si>
    <t>-1684119951</t>
  </si>
  <si>
    <t>26,5*0,492 'Přepočtené koeficientem množství</t>
  </si>
  <si>
    <t>41</t>
  </si>
  <si>
    <t>1294389927</t>
  </si>
  <si>
    <t>42</t>
  </si>
  <si>
    <t>-961856285</t>
  </si>
  <si>
    <t>26,5*0,486 'Přepočtené koeficientem množství</t>
  </si>
  <si>
    <t>43</t>
  </si>
  <si>
    <t>-551866496</t>
  </si>
  <si>
    <t>44</t>
  </si>
  <si>
    <t>561917950</t>
  </si>
  <si>
    <t>26,5*0,247 'Přepočtené koeficientem množství</t>
  </si>
  <si>
    <t>VON - VON - VD Lovosice, pohony MPK</t>
  </si>
  <si>
    <t xml:space="preserve">    VRN3 - Zařízení staveniště</t>
  </si>
  <si>
    <t xml:space="preserve">    VRN6 - Územní vlivy</t>
  </si>
  <si>
    <t xml:space="preserve">    VRN9 - Ostatní náklady</t>
  </si>
  <si>
    <t>010001000</t>
  </si>
  <si>
    <t>2077602541</t>
  </si>
  <si>
    <t xml:space="preserve">Poznámka k položce:_x000D_
.- zhotovitelem vypracování Plánu opatření pro případ havárie, pro případ úniku závadných látek, ... _x000D_
.-zpracování povodňového plánu stavby dle §71 zákona č. 254/2001 Sb. včetně zajištění schválení       příslušnými orgány správy a Povodím Labe, státní podnik_x000D_
.-vypracování projektu skutečného provedení díla _x000D_
.-zpracování realizační dokumentace zhotovitele, dílenských výkresů - DPS, technologických předpisů    (případná úprava stávající dokumentace)_x000D_
.-provedení pasportizace stávajících nemovitostí (vč. pozemků) a jejich příslušenství, zajištění     fotodokumentace stávajícího stavu přístupových komunikací_x000D_
.-zajištění veškerých předepsaných rozborů, atestů, zkoušek a revizí dle příslušných norem a dalších     předpisů a nařízení platných v ČR, kterými bude prokázáno dosažení předepsané kvality a     parametrů  dokončeného díla   _x000D_
.-zajištění fotodokumentace veškerých konstrukcí, které budou v průběhu výstavby skryty nebo     zakryty   _x000D_
</t>
  </si>
  <si>
    <t>VRN3</t>
  </si>
  <si>
    <t>Zařízení staveniště</t>
  </si>
  <si>
    <t>030001000</t>
  </si>
  <si>
    <t>1954234460</t>
  </si>
  <si>
    <t xml:space="preserve">Poznámka k položce:_x000D_
.-zajištění ohlášení všech staveb zařízení staveniště dle §104 odst. (2) zákona č. 183/2006 Sb._x000D_
.-zajištění oplocení nebo vytyčení prostoru ZS, jeho napojení na inž. sítě_x000D_
.-el.energie (provoz staveniště, …)_x000D_
.-opatření k zabezpečení stavby při zvýšených průtocích_x000D_
.-zajištění následné likvidace všech objektů ZS včetně připojení na sítě_x000D_
.-zajištění podmínek pro použití přístupových komunikací dotčených stavbou s příslušnými vlastníky či     správci a zajištění jejich splnění_x000D_
.-zřízení čisticích zón před výjezdem z obvodu staveniště_x000D_
.-provedení takových opatření, aby plochy obvodu staveniště nebyly znečištěny ropnými látkami a     jinými podobnými produkty_x000D_
.-provedení takových opatření, aby nebyly překročeny limity prašnosti a hlučnosti dané obecně     závaznou vyhláškou_x000D_
.-zajištění péče o nepředané objekty a konstrukce stavby, jejich ošetřování a zimní opatření_x000D_
.-zajištění ochrany veškeré zeleně v prostoru staveniště a v jeho bezprostřední blízkosti pro     poškození během realizace stavby_x000D_
.-náklady spojené s plněním podmínek majitelů či uživatelů dotčených pozemků, kterými podmínili     souhlas se zřízením staveniště (zařízení staveniště) na svém pozemku. Dále položka zahrnuje     náklady na uvedení dotčených pozemků (p.č. 2898/3) v nezbytně nutném rozsahu do původního     stavu._x000D_
</t>
  </si>
  <si>
    <t>032903000</t>
  </si>
  <si>
    <t>Náklady na provoz a údržbu vybavení staveniště</t>
  </si>
  <si>
    <t>-1866247481</t>
  </si>
  <si>
    <t xml:space="preserve">Poznámka k položce:_x000D_
- náklady na opatření k zabezpečení stavby při zvýšených průtocích_x000D_
</t>
  </si>
  <si>
    <t>VRN6</t>
  </si>
  <si>
    <t>Územní vlivy</t>
  </si>
  <si>
    <t>062002000</t>
  </si>
  <si>
    <t>Ztížené dopravní podmínky</t>
  </si>
  <si>
    <t>-286868369</t>
  </si>
  <si>
    <t>065002000</t>
  </si>
  <si>
    <t>Mimostaveništní doprava materiálů</t>
  </si>
  <si>
    <t>1367175953</t>
  </si>
  <si>
    <t>VRN9</t>
  </si>
  <si>
    <t>Ostatní náklady</t>
  </si>
  <si>
    <t>090001000</t>
  </si>
  <si>
    <t>-273717406</t>
  </si>
  <si>
    <t xml:space="preserve">Poznámka k položce:_x000D_
.-zajištění výroby a instalace informačních tabulí ke stavbě_x000D_
.-zajištění kontrolního a zkušebního plánu stavby </t>
  </si>
  <si>
    <t>Poznámka k položce:_x000D_
.-montáž lineárních elektromechanických pohonů 2kpl (instalace pohonů do závěsného oka konzoly pomocí čepů I, příložek + spoj. materiálu a usazení tělesa pohonu na stávající seřiditelnou podpěru – vyrovnání do  vodoroviny a odazení pokopů)_x000D_
.-zapojení lineárního pohonu uzávěru do el. sítě + ASŘ VPK, nastavení koncových poloh uzávěru (ve spolupráci s provozovatelem VD), … celkem 2kpl / ohlaví</t>
  </si>
  <si>
    <t>Poznámka k položce:_x000D_
- montáž upraveného horního trámu zpět na rám stavítka (2kpl)_x000D_
- montáž trámu s gallskou kladkou na rám stavítka (2kpl)_x000D_
- montáž gallova řetězu a horního táhla na stavítko v šachtě (2kpl)_x000D_
- montáž lineárních elektromechanických pohonů 2kpl (instalace pohonů do závěsného oka konzoly pomocí čepů , příložek + spoj. materiálu a usazení tělesa pohonu na seřiditelnou podpěru – vyrovnání do roviny a osazení pokopů)_x000D_
- zapojení lineárního pohonu uzávěru do el. sítě + ASŘ VPK, nastavení koncových poloh uzávěru (ve spolupráci s provozovatelem VD), … celkem 2kpl / ohlaví</t>
  </si>
  <si>
    <t>Poznámka k položce:_x000D_
- lineární elektromechanický pohon typ dle TZ D.2.3.-7.  Specifikace a výkaz materiálu (4)             - včetně stavitelné podpory, distančních kroužků (nerez), přídržek, spojovacího materiálu_x000D_
- trámy gallských kladek dle TZ D.2.3.-7.  Specifikace a výkaz materiálu (2)_x000D_
- gallské kladky dle TZ D.2.3.-7.  Specifikace a výkaz materiálu (3)_x000D_
- táhla dle TZ D.2.3.-7.  Specifikace a výkaz materiálu (4.15-21. a 4.29-35.)m včetně čepů_x000D_
- gallovy řetězy dle TZ D.2.3.-7.  Specifikace a výkaz materiálu (4.22-28) _x000D_
        - nerezové provedení_x000D_
         - rozteč 80 mm, čepy ø36, 41 článků + 2ks napojovací články vnitřní_x000D_
          - váha 1 ks - 143 kg_x000D_
- ostatní materiál a příslušenství</t>
  </si>
  <si>
    <t xml:space="preserve">Poznámka k položce:_x000D_
.-pracoviště vodní plocha:  - soulodí o patřičné nosnosti pro autojeřáb + materiál + ZS (pronájem   plavidla pro přesun materiálu  - komponenty lineárních pohonů, ... stavební buňka, …)_x000D_
.-pracoviště vodní plocha:  - tlačné plavidlo (pronájem plavidla pro přesun soulodí po vodní hladině,   přeprava materiálu, …)_x000D_
.-pracoviště vodní plocha: - autojeřáb AD35 + obsluha (pronájem autojeřábu pro transport materiálu   na stavbě - demontáž / montáž komponentů lineárních elekromechanických pohonů, ...   z pracoviště na vodní hladině, …) _x000D_
.-sestavení / demontáž pracoviště - soulodí o patřičné nosnosti na vodní hladině + nalodění / vylodění   autojeřábu + zařízení pracoviště (stavební buňka, …)_x000D_
</t>
  </si>
  <si>
    <t xml:space="preserve">Poznámka k položce:_x000D_
.-mimostaveništní manipulace, jeřáby na pracovní ploše(nakládka / vykládka materiálu, …) _x000D_
.-přeprava ZS, žebříky-lešení, komponentů lineárních elektromechanických pohon, … _x000D_
.-přeprava pracoviště na vodní hladině - např. pontonového soulodí (transport rozložených částí    soulodí na nákladních vozidlech na stavbu a zpět., …)_x000D_
.-přesun tlačného plavidla s vlastním strojním pohonem po vodní cestě na stavbu a zpět (případně   transport tlačného plavidla - motorového člunu nákladním vozidlem)_x000D_
.-přeprava autojeřábu AD35 (přejezd atojeřábu po pozemních komunikacích na stavbu a zpět, …) _x000D_
.-přeprava ZS, žebříky-lešení, komponentů lineárních elektromechanických pohon, … 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</si>
</sst>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103" workbookViewId="0">
      <selection activeCell="AG27" sqref="AG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0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R5" s="19"/>
      <c r="BE5" s="20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1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R6" s="19"/>
      <c r="BE6" s="208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1</v>
      </c>
      <c r="AR7" s="19"/>
      <c r="BE7" s="208"/>
      <c r="BS7" s="16" t="s">
        <v>6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08"/>
      <c r="BS8" s="16" t="s">
        <v>6</v>
      </c>
    </row>
    <row r="9" spans="1:74" s="1" customFormat="1" ht="14.45" customHeight="1">
      <c r="B9" s="19"/>
      <c r="AR9" s="19"/>
      <c r="BE9" s="208"/>
      <c r="BS9" s="16" t="s">
        <v>6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08"/>
      <c r="BS10" s="16" t="s">
        <v>6</v>
      </c>
    </row>
    <row r="11" spans="1:74" s="1" customFormat="1" ht="18.399999999999999" customHeight="1">
      <c r="B11" s="19"/>
      <c r="E11" s="24" t="s">
        <v>28</v>
      </c>
      <c r="AK11" s="26" t="s">
        <v>29</v>
      </c>
      <c r="AN11" s="24" t="s">
        <v>1</v>
      </c>
      <c r="AR11" s="19"/>
      <c r="BE11" s="208"/>
      <c r="BS11" s="16" t="s">
        <v>6</v>
      </c>
    </row>
    <row r="12" spans="1:74" s="1" customFormat="1" ht="6.95" customHeight="1">
      <c r="B12" s="19"/>
      <c r="AR12" s="19"/>
      <c r="BE12" s="208"/>
      <c r="BS12" s="16" t="s">
        <v>6</v>
      </c>
    </row>
    <row r="13" spans="1:74" s="1" customFormat="1" ht="12" customHeight="1">
      <c r="B13" s="19"/>
      <c r="D13" s="26" t="s">
        <v>30</v>
      </c>
      <c r="AK13" s="26" t="s">
        <v>26</v>
      </c>
      <c r="AN13" s="28" t="s">
        <v>31</v>
      </c>
      <c r="AR13" s="19"/>
      <c r="BE13" s="208"/>
      <c r="BS13" s="16" t="s">
        <v>6</v>
      </c>
    </row>
    <row r="14" spans="1:74" ht="12.75">
      <c r="B14" s="19"/>
      <c r="E14" s="212" t="s">
        <v>31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6" t="s">
        <v>29</v>
      </c>
      <c r="AN14" s="28" t="s">
        <v>31</v>
      </c>
      <c r="AR14" s="19"/>
      <c r="BE14" s="208"/>
      <c r="BS14" s="16" t="s">
        <v>6</v>
      </c>
    </row>
    <row r="15" spans="1:74" s="1" customFormat="1" ht="6.95" customHeight="1">
      <c r="B15" s="19"/>
      <c r="AR15" s="19"/>
      <c r="BE15" s="208"/>
      <c r="BS15" s="16" t="s">
        <v>3</v>
      </c>
    </row>
    <row r="16" spans="1:74" s="1" customFormat="1" ht="12" customHeight="1">
      <c r="B16" s="19"/>
      <c r="D16" s="26" t="s">
        <v>32</v>
      </c>
      <c r="AK16" s="26" t="s">
        <v>26</v>
      </c>
      <c r="AN16" s="24" t="s">
        <v>1</v>
      </c>
      <c r="AR16" s="19"/>
      <c r="BE16" s="208"/>
      <c r="BS16" s="16" t="s">
        <v>3</v>
      </c>
    </row>
    <row r="17" spans="1:71" s="1" customFormat="1" ht="18.399999999999999" customHeight="1">
      <c r="B17" s="19"/>
      <c r="E17" s="24" t="s">
        <v>33</v>
      </c>
      <c r="AK17" s="26" t="s">
        <v>29</v>
      </c>
      <c r="AN17" s="24" t="s">
        <v>1</v>
      </c>
      <c r="AR17" s="19"/>
      <c r="BE17" s="208"/>
      <c r="BS17" s="16" t="s">
        <v>34</v>
      </c>
    </row>
    <row r="18" spans="1:71" s="1" customFormat="1" ht="6.95" customHeight="1">
      <c r="B18" s="19"/>
      <c r="AR18" s="19"/>
      <c r="BE18" s="208"/>
      <c r="BS18" s="16" t="s">
        <v>6</v>
      </c>
    </row>
    <row r="19" spans="1:71" s="1" customFormat="1" ht="12" customHeight="1">
      <c r="B19" s="19"/>
      <c r="D19" s="26" t="s">
        <v>35</v>
      </c>
      <c r="AK19" s="26" t="s">
        <v>26</v>
      </c>
      <c r="AN19" s="24" t="s">
        <v>1</v>
      </c>
      <c r="AR19" s="19"/>
      <c r="BE19" s="208"/>
      <c r="BS19" s="16" t="s">
        <v>6</v>
      </c>
    </row>
    <row r="20" spans="1:71" s="1" customFormat="1" ht="18.399999999999999" customHeight="1">
      <c r="B20" s="19"/>
      <c r="E20" s="24" t="s">
        <v>36</v>
      </c>
      <c r="AK20" s="26" t="s">
        <v>29</v>
      </c>
      <c r="AN20" s="24" t="s">
        <v>1</v>
      </c>
      <c r="AR20" s="19"/>
      <c r="BE20" s="208"/>
      <c r="BS20" s="16" t="s">
        <v>34</v>
      </c>
    </row>
    <row r="21" spans="1:71" s="1" customFormat="1" ht="6.95" customHeight="1">
      <c r="B21" s="19"/>
      <c r="AR21" s="19"/>
      <c r="BE21" s="208"/>
    </row>
    <row r="22" spans="1:71" s="1" customFormat="1" ht="12" customHeight="1">
      <c r="B22" s="19"/>
      <c r="D22" s="26" t="s">
        <v>37</v>
      </c>
      <c r="AR22" s="19"/>
      <c r="BE22" s="208"/>
    </row>
    <row r="23" spans="1:71" s="1" customFormat="1" ht="16.5" customHeight="1">
      <c r="B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9"/>
      <c r="BE23" s="208"/>
    </row>
    <row r="24" spans="1:71" s="1" customFormat="1" ht="6.95" customHeight="1">
      <c r="B24" s="19"/>
      <c r="AR24" s="19"/>
      <c r="BE24" s="20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5">
        <f>ROUND(AG94,2)</f>
        <v>0</v>
      </c>
      <c r="AL26" s="216"/>
      <c r="AM26" s="216"/>
      <c r="AN26" s="216"/>
      <c r="AO26" s="216"/>
      <c r="AP26" s="31"/>
      <c r="AQ26" s="31"/>
      <c r="AR26" s="32"/>
      <c r="BE26" s="20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7" t="s">
        <v>39</v>
      </c>
      <c r="M28" s="217"/>
      <c r="N28" s="217"/>
      <c r="O28" s="217"/>
      <c r="P28" s="217"/>
      <c r="Q28" s="31"/>
      <c r="R28" s="31"/>
      <c r="S28" s="31"/>
      <c r="T28" s="31"/>
      <c r="U28" s="31"/>
      <c r="V28" s="31"/>
      <c r="W28" s="217" t="s">
        <v>40</v>
      </c>
      <c r="X28" s="217"/>
      <c r="Y28" s="217"/>
      <c r="Z28" s="217"/>
      <c r="AA28" s="217"/>
      <c r="AB28" s="217"/>
      <c r="AC28" s="217"/>
      <c r="AD28" s="217"/>
      <c r="AE28" s="217"/>
      <c r="AF28" s="31"/>
      <c r="AG28" s="31"/>
      <c r="AH28" s="31"/>
      <c r="AI28" s="31"/>
      <c r="AJ28" s="31"/>
      <c r="AK28" s="217" t="s">
        <v>41</v>
      </c>
      <c r="AL28" s="217"/>
      <c r="AM28" s="217"/>
      <c r="AN28" s="217"/>
      <c r="AO28" s="217"/>
      <c r="AP28" s="31"/>
      <c r="AQ28" s="31"/>
      <c r="AR28" s="32"/>
      <c r="BE28" s="208"/>
    </row>
    <row r="29" spans="1:71" s="3" customFormat="1" ht="14.45" customHeight="1">
      <c r="B29" s="36"/>
      <c r="D29" s="26" t="s">
        <v>42</v>
      </c>
      <c r="F29" s="26" t="s">
        <v>43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6"/>
      <c r="BE29" s="209"/>
    </row>
    <row r="30" spans="1:71" s="3" customFormat="1" ht="14.45" customHeight="1">
      <c r="B30" s="36"/>
      <c r="F30" s="26" t="s">
        <v>44</v>
      </c>
      <c r="L30" s="202">
        <v>0.15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6"/>
      <c r="BE30" s="209"/>
    </row>
    <row r="31" spans="1:71" s="3" customFormat="1" ht="14.45" hidden="1" customHeight="1">
      <c r="B31" s="36"/>
      <c r="F31" s="26" t="s">
        <v>45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6"/>
      <c r="BE31" s="209"/>
    </row>
    <row r="32" spans="1:71" s="3" customFormat="1" ht="14.45" hidden="1" customHeight="1">
      <c r="B32" s="36"/>
      <c r="F32" s="26" t="s">
        <v>46</v>
      </c>
      <c r="L32" s="202">
        <v>0.15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6"/>
      <c r="BE32" s="209"/>
    </row>
    <row r="33" spans="1:57" s="3" customFormat="1" ht="14.45" hidden="1" customHeight="1">
      <c r="B33" s="36"/>
      <c r="F33" s="26" t="s">
        <v>47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6"/>
      <c r="BE33" s="20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8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06" t="s">
        <v>50</v>
      </c>
      <c r="Y35" s="204"/>
      <c r="Z35" s="204"/>
      <c r="AA35" s="204"/>
      <c r="AB35" s="204"/>
      <c r="AC35" s="39"/>
      <c r="AD35" s="39"/>
      <c r="AE35" s="39"/>
      <c r="AF35" s="39"/>
      <c r="AG35" s="39"/>
      <c r="AH35" s="39"/>
      <c r="AI35" s="39"/>
      <c r="AJ35" s="39"/>
      <c r="AK35" s="203">
        <f>SUM(AK26:AK33)</f>
        <v>0</v>
      </c>
      <c r="AL35" s="204"/>
      <c r="AM35" s="204"/>
      <c r="AN35" s="204"/>
      <c r="AO35" s="20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VDLovo2021_pohon</v>
      </c>
      <c r="AR84" s="50"/>
    </row>
    <row r="85" spans="1:91" s="5" customFormat="1" ht="36.950000000000003" customHeight="1">
      <c r="B85" s="51"/>
      <c r="C85" s="52" t="s">
        <v>16</v>
      </c>
      <c r="L85" s="221" t="str">
        <f>K6</f>
        <v>VD Lovosice, oprava pohonů dolních vrat a uzávěrů obtoků MPK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VD Lovosice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23" t="str">
        <f>IF(AN8= "","",AN8)</f>
        <v>21. 10. 2022</v>
      </c>
      <c r="AN87" s="22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25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Povodí Labe, státní podnik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224" t="str">
        <f>IF(E17="","",E17)</f>
        <v>PS Profi, s.r.o.</v>
      </c>
      <c r="AN89" s="225"/>
      <c r="AO89" s="225"/>
      <c r="AP89" s="225"/>
      <c r="AQ89" s="31"/>
      <c r="AR89" s="32"/>
      <c r="AS89" s="228" t="s">
        <v>58</v>
      </c>
      <c r="AT89" s="22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35</v>
      </c>
      <c r="AJ90" s="31"/>
      <c r="AK90" s="31"/>
      <c r="AL90" s="31"/>
      <c r="AM90" s="224" t="str">
        <f>IF(E20="","",E20)</f>
        <v>MD</v>
      </c>
      <c r="AN90" s="225"/>
      <c r="AO90" s="225"/>
      <c r="AP90" s="225"/>
      <c r="AQ90" s="31"/>
      <c r="AR90" s="32"/>
      <c r="AS90" s="230"/>
      <c r="AT90" s="23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0"/>
      <c r="AT91" s="23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32" t="s">
        <v>59</v>
      </c>
      <c r="D92" s="233"/>
      <c r="E92" s="233"/>
      <c r="F92" s="233"/>
      <c r="G92" s="233"/>
      <c r="H92" s="59"/>
      <c r="I92" s="235" t="s">
        <v>60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4" t="s">
        <v>61</v>
      </c>
      <c r="AH92" s="233"/>
      <c r="AI92" s="233"/>
      <c r="AJ92" s="233"/>
      <c r="AK92" s="233"/>
      <c r="AL92" s="233"/>
      <c r="AM92" s="233"/>
      <c r="AN92" s="235" t="s">
        <v>62</v>
      </c>
      <c r="AO92" s="233"/>
      <c r="AP92" s="236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6">
        <f>ROUND(SUM(AG95:AG99),2)</f>
        <v>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0</v>
      </c>
      <c r="AO94" s="227"/>
      <c r="AP94" s="227"/>
      <c r="AQ94" s="71" t="s">
        <v>1</v>
      </c>
      <c r="AR94" s="67"/>
      <c r="AS94" s="72">
        <f>ROUND(SUM(AS95:AS99),2)</f>
        <v>0</v>
      </c>
      <c r="AT94" s="73">
        <f t="shared" ref="AT94:AT99" si="1">ROUND(SUM(AV94:AW94),2)</f>
        <v>0</v>
      </c>
      <c r="AU94" s="74">
        <f>ROUND(SUM(AU95:AU99),5)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ROUND(SUM(AZ95:AZ99),2)</f>
        <v>0</v>
      </c>
      <c r="BA94" s="73">
        <f>ROUND(SUM(BA95:BA99),2)</f>
        <v>0</v>
      </c>
      <c r="BB94" s="73">
        <f>ROUND(SUM(BB95:BB99),2)</f>
        <v>0</v>
      </c>
      <c r="BC94" s="73">
        <f>ROUND(SUM(BC95:BC99),2)</f>
        <v>0</v>
      </c>
      <c r="BD94" s="75">
        <f>ROUND(SUM(BD95:BD99),2)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19</v>
      </c>
    </row>
    <row r="95" spans="1:91" s="7" customFormat="1" ht="24.75" customHeight="1">
      <c r="A95" s="78" t="s">
        <v>82</v>
      </c>
      <c r="B95" s="79"/>
      <c r="C95" s="80"/>
      <c r="D95" s="220" t="s">
        <v>83</v>
      </c>
      <c r="E95" s="220"/>
      <c r="F95" s="220"/>
      <c r="G95" s="220"/>
      <c r="H95" s="220"/>
      <c r="I95" s="81"/>
      <c r="J95" s="220" t="s">
        <v>84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'PS1_vrata - PS1. Část str...'!J30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82" t="s">
        <v>85</v>
      </c>
      <c r="AR95" s="79"/>
      <c r="AS95" s="83">
        <v>0</v>
      </c>
      <c r="AT95" s="84">
        <f t="shared" si="1"/>
        <v>0</v>
      </c>
      <c r="AU95" s="85">
        <f>'PS1_vrata - PS1. Část str...'!P122</f>
        <v>0</v>
      </c>
      <c r="AV95" s="84">
        <f>'PS1_vrata - PS1. Část str...'!J33</f>
        <v>0</v>
      </c>
      <c r="AW95" s="84">
        <f>'PS1_vrata - PS1. Část str...'!J34</f>
        <v>0</v>
      </c>
      <c r="AX95" s="84">
        <f>'PS1_vrata - PS1. Část str...'!J35</f>
        <v>0</v>
      </c>
      <c r="AY95" s="84">
        <f>'PS1_vrata - PS1. Část str...'!J36</f>
        <v>0</v>
      </c>
      <c r="AZ95" s="84">
        <f>'PS1_vrata - PS1. Část str...'!F33</f>
        <v>0</v>
      </c>
      <c r="BA95" s="84">
        <f>'PS1_vrata - PS1. Část str...'!F34</f>
        <v>0</v>
      </c>
      <c r="BB95" s="84">
        <f>'PS1_vrata - PS1. Část str...'!F35</f>
        <v>0</v>
      </c>
      <c r="BC95" s="84">
        <f>'PS1_vrata - PS1. Část str...'!F36</f>
        <v>0</v>
      </c>
      <c r="BD95" s="86">
        <f>'PS1_vrata - PS1. Část str...'!F37</f>
        <v>0</v>
      </c>
      <c r="BT95" s="87" t="s">
        <v>86</v>
      </c>
      <c r="BV95" s="87" t="s">
        <v>80</v>
      </c>
      <c r="BW95" s="87" t="s">
        <v>87</v>
      </c>
      <c r="BX95" s="87" t="s">
        <v>4</v>
      </c>
      <c r="CL95" s="87" t="s">
        <v>19</v>
      </c>
      <c r="CM95" s="87" t="s">
        <v>88</v>
      </c>
    </row>
    <row r="96" spans="1:91" s="7" customFormat="1" ht="24.75" customHeight="1">
      <c r="A96" s="78" t="s">
        <v>82</v>
      </c>
      <c r="B96" s="79"/>
      <c r="C96" s="80"/>
      <c r="D96" s="220" t="s">
        <v>89</v>
      </c>
      <c r="E96" s="220"/>
      <c r="F96" s="220"/>
      <c r="G96" s="220"/>
      <c r="H96" s="220"/>
      <c r="I96" s="81"/>
      <c r="J96" s="220" t="s">
        <v>90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'PS2_obtok - PS 2. Část st...'!J30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82" t="s">
        <v>85</v>
      </c>
      <c r="AR96" s="79"/>
      <c r="AS96" s="83">
        <v>0</v>
      </c>
      <c r="AT96" s="84">
        <f t="shared" si="1"/>
        <v>0</v>
      </c>
      <c r="AU96" s="85">
        <f>'PS2_obtok - PS 2. Část st...'!P122</f>
        <v>0</v>
      </c>
      <c r="AV96" s="84">
        <f>'PS2_obtok - PS 2. Část st...'!J33</f>
        <v>0</v>
      </c>
      <c r="AW96" s="84">
        <f>'PS2_obtok - PS 2. Část st...'!J34</f>
        <v>0</v>
      </c>
      <c r="AX96" s="84">
        <f>'PS2_obtok - PS 2. Část st...'!J35</f>
        <v>0</v>
      </c>
      <c r="AY96" s="84">
        <f>'PS2_obtok - PS 2. Část st...'!J36</f>
        <v>0</v>
      </c>
      <c r="AZ96" s="84">
        <f>'PS2_obtok - PS 2. Část st...'!F33</f>
        <v>0</v>
      </c>
      <c r="BA96" s="84">
        <f>'PS2_obtok - PS 2. Část st...'!F34</f>
        <v>0</v>
      </c>
      <c r="BB96" s="84">
        <f>'PS2_obtok - PS 2. Část st...'!F35</f>
        <v>0</v>
      </c>
      <c r="BC96" s="84">
        <f>'PS2_obtok - PS 2. Část st...'!F36</f>
        <v>0</v>
      </c>
      <c r="BD96" s="86">
        <f>'PS2_obtok - PS 2. Část st...'!F37</f>
        <v>0</v>
      </c>
      <c r="BT96" s="87" t="s">
        <v>86</v>
      </c>
      <c r="BV96" s="87" t="s">
        <v>80</v>
      </c>
      <c r="BW96" s="87" t="s">
        <v>91</v>
      </c>
      <c r="BX96" s="87" t="s">
        <v>4</v>
      </c>
      <c r="CL96" s="87" t="s">
        <v>19</v>
      </c>
      <c r="CM96" s="87" t="s">
        <v>88</v>
      </c>
    </row>
    <row r="97" spans="1:91" s="7" customFormat="1" ht="24.75" customHeight="1">
      <c r="A97" s="78" t="s">
        <v>82</v>
      </c>
      <c r="B97" s="79"/>
      <c r="C97" s="80"/>
      <c r="D97" s="220" t="s">
        <v>92</v>
      </c>
      <c r="E97" s="220"/>
      <c r="F97" s="220"/>
      <c r="G97" s="220"/>
      <c r="H97" s="220"/>
      <c r="I97" s="81"/>
      <c r="J97" s="220" t="s">
        <v>93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'PS3_EEASR - PS 3. Část el...'!J30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82" t="s">
        <v>85</v>
      </c>
      <c r="AR97" s="79"/>
      <c r="AS97" s="83">
        <v>0</v>
      </c>
      <c r="AT97" s="84">
        <f t="shared" si="1"/>
        <v>0</v>
      </c>
      <c r="AU97" s="85">
        <f>'PS3_EEASR - PS 3. Část el...'!P125</f>
        <v>0</v>
      </c>
      <c r="AV97" s="84">
        <f>'PS3_EEASR - PS 3. Část el...'!J33</f>
        <v>0</v>
      </c>
      <c r="AW97" s="84">
        <f>'PS3_EEASR - PS 3. Část el...'!J34</f>
        <v>0</v>
      </c>
      <c r="AX97" s="84">
        <f>'PS3_EEASR - PS 3. Část el...'!J35</f>
        <v>0</v>
      </c>
      <c r="AY97" s="84">
        <f>'PS3_EEASR - PS 3. Část el...'!J36</f>
        <v>0</v>
      </c>
      <c r="AZ97" s="84">
        <f>'PS3_EEASR - PS 3. Část el...'!F33</f>
        <v>0</v>
      </c>
      <c r="BA97" s="84">
        <f>'PS3_EEASR - PS 3. Část el...'!F34</f>
        <v>0</v>
      </c>
      <c r="BB97" s="84">
        <f>'PS3_EEASR - PS 3. Část el...'!F35</f>
        <v>0</v>
      </c>
      <c r="BC97" s="84">
        <f>'PS3_EEASR - PS 3. Část el...'!F36</f>
        <v>0</v>
      </c>
      <c r="BD97" s="86">
        <f>'PS3_EEASR - PS 3. Část el...'!F37</f>
        <v>0</v>
      </c>
      <c r="BT97" s="87" t="s">
        <v>86</v>
      </c>
      <c r="BV97" s="87" t="s">
        <v>80</v>
      </c>
      <c r="BW97" s="87" t="s">
        <v>94</v>
      </c>
      <c r="BX97" s="87" t="s">
        <v>4</v>
      </c>
      <c r="CL97" s="87" t="s">
        <v>19</v>
      </c>
      <c r="CM97" s="87" t="s">
        <v>88</v>
      </c>
    </row>
    <row r="98" spans="1:91" s="7" customFormat="1" ht="24.75" customHeight="1">
      <c r="A98" s="78" t="s">
        <v>82</v>
      </c>
      <c r="B98" s="79"/>
      <c r="C98" s="80"/>
      <c r="D98" s="220" t="s">
        <v>95</v>
      </c>
      <c r="E98" s="220"/>
      <c r="F98" s="220"/>
      <c r="G98" s="220"/>
      <c r="H98" s="220"/>
      <c r="I98" s="81"/>
      <c r="J98" s="220" t="s">
        <v>96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'SO1_stav - SO1. Část stav...'!J30</f>
        <v>0</v>
      </c>
      <c r="AH98" s="219"/>
      <c r="AI98" s="219"/>
      <c r="AJ98" s="219"/>
      <c r="AK98" s="219"/>
      <c r="AL98" s="219"/>
      <c r="AM98" s="219"/>
      <c r="AN98" s="218">
        <f t="shared" si="0"/>
        <v>0</v>
      </c>
      <c r="AO98" s="219"/>
      <c r="AP98" s="219"/>
      <c r="AQ98" s="82" t="s">
        <v>97</v>
      </c>
      <c r="AR98" s="79"/>
      <c r="AS98" s="83">
        <v>0</v>
      </c>
      <c r="AT98" s="84">
        <f t="shared" si="1"/>
        <v>0</v>
      </c>
      <c r="AU98" s="85">
        <f>'SO1_stav - SO1. Část stav...'!P129</f>
        <v>0</v>
      </c>
      <c r="AV98" s="84">
        <f>'SO1_stav - SO1. Část stav...'!J33</f>
        <v>0</v>
      </c>
      <c r="AW98" s="84">
        <f>'SO1_stav - SO1. Část stav...'!J34</f>
        <v>0</v>
      </c>
      <c r="AX98" s="84">
        <f>'SO1_stav - SO1. Část stav...'!J35</f>
        <v>0</v>
      </c>
      <c r="AY98" s="84">
        <f>'SO1_stav - SO1. Část stav...'!J36</f>
        <v>0</v>
      </c>
      <c r="AZ98" s="84">
        <f>'SO1_stav - SO1. Část stav...'!F33</f>
        <v>0</v>
      </c>
      <c r="BA98" s="84">
        <f>'SO1_stav - SO1. Část stav...'!F34</f>
        <v>0</v>
      </c>
      <c r="BB98" s="84">
        <f>'SO1_stav - SO1. Část stav...'!F35</f>
        <v>0</v>
      </c>
      <c r="BC98" s="84">
        <f>'SO1_stav - SO1. Část stav...'!F36</f>
        <v>0</v>
      </c>
      <c r="BD98" s="86">
        <f>'SO1_stav - SO1. Část stav...'!F37</f>
        <v>0</v>
      </c>
      <c r="BT98" s="87" t="s">
        <v>86</v>
      </c>
      <c r="BV98" s="87" t="s">
        <v>80</v>
      </c>
      <c r="BW98" s="87" t="s">
        <v>98</v>
      </c>
      <c r="BX98" s="87" t="s">
        <v>4</v>
      </c>
      <c r="CL98" s="87" t="s">
        <v>19</v>
      </c>
      <c r="CM98" s="87" t="s">
        <v>88</v>
      </c>
    </row>
    <row r="99" spans="1:91" s="7" customFormat="1" ht="16.5" customHeight="1">
      <c r="A99" s="78" t="s">
        <v>82</v>
      </c>
      <c r="B99" s="79"/>
      <c r="C99" s="80"/>
      <c r="D99" s="220" t="s">
        <v>99</v>
      </c>
      <c r="E99" s="220"/>
      <c r="F99" s="220"/>
      <c r="G99" s="220"/>
      <c r="H99" s="220"/>
      <c r="I99" s="81"/>
      <c r="J99" s="220" t="s">
        <v>100</v>
      </c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18">
        <f>'VON - VON - VD Lovosice, ...'!J30</f>
        <v>0</v>
      </c>
      <c r="AH99" s="219"/>
      <c r="AI99" s="219"/>
      <c r="AJ99" s="219"/>
      <c r="AK99" s="219"/>
      <c r="AL99" s="219"/>
      <c r="AM99" s="219"/>
      <c r="AN99" s="218">
        <f t="shared" si="0"/>
        <v>0</v>
      </c>
      <c r="AO99" s="219"/>
      <c r="AP99" s="219"/>
      <c r="AQ99" s="82" t="s">
        <v>99</v>
      </c>
      <c r="AR99" s="79"/>
      <c r="AS99" s="88">
        <v>0</v>
      </c>
      <c r="AT99" s="89">
        <f t="shared" si="1"/>
        <v>0</v>
      </c>
      <c r="AU99" s="90">
        <f>'VON - VON - VD Lovosice, ...'!P121</f>
        <v>0</v>
      </c>
      <c r="AV99" s="89">
        <f>'VON - VON - VD Lovosice, ...'!J33</f>
        <v>0</v>
      </c>
      <c r="AW99" s="89">
        <f>'VON - VON - VD Lovosice, ...'!J34</f>
        <v>0</v>
      </c>
      <c r="AX99" s="89">
        <f>'VON - VON - VD Lovosice, ...'!J35</f>
        <v>0</v>
      </c>
      <c r="AY99" s="89">
        <f>'VON - VON - VD Lovosice, ...'!J36</f>
        <v>0</v>
      </c>
      <c r="AZ99" s="89">
        <f>'VON - VON - VD Lovosice, ...'!F33</f>
        <v>0</v>
      </c>
      <c r="BA99" s="89">
        <f>'VON - VON - VD Lovosice, ...'!F34</f>
        <v>0</v>
      </c>
      <c r="BB99" s="89">
        <f>'VON - VON - VD Lovosice, ...'!F35</f>
        <v>0</v>
      </c>
      <c r="BC99" s="89">
        <f>'VON - VON - VD Lovosice, ...'!F36</f>
        <v>0</v>
      </c>
      <c r="BD99" s="91">
        <f>'VON - VON - VD Lovosice, ...'!F37</f>
        <v>0</v>
      </c>
      <c r="BT99" s="87" t="s">
        <v>86</v>
      </c>
      <c r="BV99" s="87" t="s">
        <v>80</v>
      </c>
      <c r="BW99" s="87" t="s">
        <v>101</v>
      </c>
      <c r="BX99" s="87" t="s">
        <v>4</v>
      </c>
      <c r="CL99" s="87" t="s">
        <v>19</v>
      </c>
      <c r="CM99" s="87" t="s">
        <v>88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PS1_vrata - PS1. Část str...'!C2" display="/"/>
    <hyperlink ref="A96" location="'PS2_obtok - PS 2. Část st...'!C2" display="/"/>
    <hyperlink ref="A97" location="'PS3_EEASR - PS 3. Část el...'!C2" display="/"/>
    <hyperlink ref="A98" location="'SO1_stav - SO1. Část stav...'!C2" display="/"/>
    <hyperlink ref="A99" location="'VON - VON - VD Lovosice,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topLeftCell="A134" workbookViewId="0">
      <selection activeCell="F138" sqref="F1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102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zakázky'!K6</f>
        <v>VD Lovosice, oprava pohonů dolních vrat a uzávěrů obtoků MPK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1" t="s">
        <v>104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zakázky'!E14</f>
        <v>Vyplň údaj</v>
      </c>
      <c r="F18" s="210"/>
      <c r="G18" s="210"/>
      <c r="H18" s="21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ROUND((SUM(BE122:BE155)),  2)</f>
        <v>0</v>
      </c>
      <c r="G33" s="31"/>
      <c r="H33" s="31"/>
      <c r="I33" s="99">
        <v>0.21</v>
      </c>
      <c r="J33" s="98">
        <f>ROUND(((SUM(BE122:BE155))*I33),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ROUND((SUM(BF122:BF155)),  2)</f>
        <v>0</v>
      </c>
      <c r="G34" s="31"/>
      <c r="H34" s="31"/>
      <c r="I34" s="99">
        <v>0.15</v>
      </c>
      <c r="J34" s="98">
        <f>ROUND(((SUM(BF122:BF155))*I34),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ROUND((SUM(BG122:BG155)),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ROUND((SUM(BH122:BH155)),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ROUND((SUM(BI122:BI155)),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VD Lovosice, oprava pohonů dolních vrat a uzávěrů obtoků MPK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21" t="str">
        <f>E9</f>
        <v>PS1_vrata - PS1. Část strojní - pohony vrátní vzpěrných vrat DO MPK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Lovosice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106</v>
      </c>
      <c r="D94" s="100"/>
      <c r="E94" s="100"/>
      <c r="F94" s="100"/>
      <c r="G94" s="100"/>
      <c r="H94" s="100"/>
      <c r="I94" s="100"/>
      <c r="J94" s="109" t="s">
        <v>107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108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109</v>
      </c>
    </row>
    <row r="97" spans="1:31" s="9" customFormat="1" ht="24.95" customHeight="1">
      <c r="B97" s="111"/>
      <c r="D97" s="112" t="s">
        <v>110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111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112</v>
      </c>
      <c r="E99" s="117"/>
      <c r="F99" s="117"/>
      <c r="G99" s="117"/>
      <c r="H99" s="117"/>
      <c r="I99" s="117"/>
      <c r="J99" s="118">
        <f>J129</f>
        <v>0</v>
      </c>
      <c r="L99" s="115"/>
    </row>
    <row r="100" spans="1:31" s="9" customFormat="1" ht="24.95" customHeight="1">
      <c r="B100" s="111"/>
      <c r="D100" s="112" t="s">
        <v>113</v>
      </c>
      <c r="E100" s="113"/>
      <c r="F100" s="113"/>
      <c r="G100" s="113"/>
      <c r="H100" s="113"/>
      <c r="I100" s="113"/>
      <c r="J100" s="114">
        <f>J131</f>
        <v>0</v>
      </c>
      <c r="L100" s="111"/>
    </row>
    <row r="101" spans="1:31" s="10" customFormat="1" ht="19.899999999999999" customHeight="1">
      <c r="B101" s="115"/>
      <c r="D101" s="116" t="s">
        <v>114</v>
      </c>
      <c r="E101" s="117"/>
      <c r="F101" s="117"/>
      <c r="G101" s="117"/>
      <c r="H101" s="117"/>
      <c r="I101" s="117"/>
      <c r="J101" s="118">
        <f>J132</f>
        <v>0</v>
      </c>
      <c r="L101" s="115"/>
    </row>
    <row r="102" spans="1:31" s="10" customFormat="1" ht="19.899999999999999" customHeight="1">
      <c r="B102" s="115"/>
      <c r="D102" s="116" t="s">
        <v>115</v>
      </c>
      <c r="E102" s="117"/>
      <c r="F102" s="117"/>
      <c r="G102" s="117"/>
      <c r="H102" s="117"/>
      <c r="I102" s="117"/>
      <c r="J102" s="118">
        <f>J144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38" t="str">
        <f>E7</f>
        <v>VD Lovosice, oprava pohonů dolních vrat a uzávěrů obtoků MPK</v>
      </c>
      <c r="F112" s="239"/>
      <c r="G112" s="239"/>
      <c r="H112" s="23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103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1"/>
      <c r="D114" s="31"/>
      <c r="E114" s="221" t="str">
        <f>E9</f>
        <v>PS1_vrata - PS1. Část strojní - pohony vrátní vzpěrných vrat DO MPK</v>
      </c>
      <c r="F114" s="237"/>
      <c r="G114" s="237"/>
      <c r="H114" s="23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21</v>
      </c>
      <c r="D116" s="31"/>
      <c r="E116" s="31"/>
      <c r="F116" s="24" t="str">
        <f>F12</f>
        <v>VD Lovosice</v>
      </c>
      <c r="G116" s="31"/>
      <c r="H116" s="31"/>
      <c r="I116" s="26" t="s">
        <v>23</v>
      </c>
      <c r="J116" s="54" t="str">
        <f>IF(J12="","",J12)</f>
        <v>21. 10. 2022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25</v>
      </c>
      <c r="D118" s="31"/>
      <c r="E118" s="31"/>
      <c r="F118" s="24" t="str">
        <f>E15</f>
        <v>Povodí Labe, státní podnik</v>
      </c>
      <c r="G118" s="31"/>
      <c r="H118" s="31"/>
      <c r="I118" s="26" t="s">
        <v>32</v>
      </c>
      <c r="J118" s="29" t="str">
        <f>E21</f>
        <v>PS Profi, s.r.o.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30</v>
      </c>
      <c r="D119" s="31"/>
      <c r="E119" s="31"/>
      <c r="F119" s="24" t="str">
        <f>IF(E18="","",E18)</f>
        <v>Vyplň údaj</v>
      </c>
      <c r="G119" s="31"/>
      <c r="H119" s="31"/>
      <c r="I119" s="26" t="s">
        <v>35</v>
      </c>
      <c r="J119" s="29" t="str">
        <f>E24</f>
        <v>MD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117</v>
      </c>
      <c r="D121" s="122" t="s">
        <v>63</v>
      </c>
      <c r="E121" s="122" t="s">
        <v>59</v>
      </c>
      <c r="F121" s="122" t="s">
        <v>60</v>
      </c>
      <c r="G121" s="122" t="s">
        <v>118</v>
      </c>
      <c r="H121" s="122" t="s">
        <v>119</v>
      </c>
      <c r="I121" s="122" t="s">
        <v>120</v>
      </c>
      <c r="J121" s="122" t="s">
        <v>107</v>
      </c>
      <c r="K121" s="123" t="s">
        <v>121</v>
      </c>
      <c r="L121" s="124"/>
      <c r="M121" s="61" t="s">
        <v>1</v>
      </c>
      <c r="N121" s="62" t="s">
        <v>42</v>
      </c>
      <c r="O121" s="62" t="s">
        <v>122</v>
      </c>
      <c r="P121" s="62" t="s">
        <v>123</v>
      </c>
      <c r="Q121" s="62" t="s">
        <v>124</v>
      </c>
      <c r="R121" s="62" t="s">
        <v>125</v>
      </c>
      <c r="S121" s="62" t="s">
        <v>126</v>
      </c>
      <c r="T121" s="63" t="s">
        <v>127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128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P123+P131</f>
        <v>0</v>
      </c>
      <c r="Q122" s="65"/>
      <c r="R122" s="126">
        <f>R123+R131</f>
        <v>10.056125000000002</v>
      </c>
      <c r="S122" s="65"/>
      <c r="T122" s="127">
        <f>T123+T131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77</v>
      </c>
      <c r="AU122" s="16" t="s">
        <v>109</v>
      </c>
      <c r="BK122" s="128">
        <f>BK123+BK131</f>
        <v>0</v>
      </c>
    </row>
    <row r="123" spans="1:65" s="12" customFormat="1" ht="25.9" customHeight="1">
      <c r="B123" s="129"/>
      <c r="D123" s="130" t="s">
        <v>77</v>
      </c>
      <c r="E123" s="131" t="s">
        <v>129</v>
      </c>
      <c r="F123" s="131" t="s">
        <v>130</v>
      </c>
      <c r="I123" s="132"/>
      <c r="J123" s="133">
        <f>BK123</f>
        <v>0</v>
      </c>
      <c r="L123" s="129"/>
      <c r="M123" s="134"/>
      <c r="N123" s="135"/>
      <c r="O123" s="135"/>
      <c r="P123" s="136">
        <f>P124+P129</f>
        <v>0</v>
      </c>
      <c r="Q123" s="135"/>
      <c r="R123" s="136">
        <f>R124+R129</f>
        <v>1.05</v>
      </c>
      <c r="S123" s="135"/>
      <c r="T123" s="137">
        <f>T124+T129</f>
        <v>0</v>
      </c>
      <c r="AR123" s="130" t="s">
        <v>86</v>
      </c>
      <c r="AT123" s="138" t="s">
        <v>77</v>
      </c>
      <c r="AU123" s="138" t="s">
        <v>78</v>
      </c>
      <c r="AY123" s="130" t="s">
        <v>131</v>
      </c>
      <c r="BK123" s="139">
        <f>BK124+BK129</f>
        <v>0</v>
      </c>
    </row>
    <row r="124" spans="1:65" s="12" customFormat="1" ht="22.9" customHeight="1">
      <c r="B124" s="129"/>
      <c r="D124" s="130" t="s">
        <v>77</v>
      </c>
      <c r="E124" s="140" t="s">
        <v>132</v>
      </c>
      <c r="F124" s="140" t="s">
        <v>133</v>
      </c>
      <c r="I124" s="132"/>
      <c r="J124" s="141">
        <f>BK124</f>
        <v>0</v>
      </c>
      <c r="L124" s="129"/>
      <c r="M124" s="134"/>
      <c r="N124" s="135"/>
      <c r="O124" s="135"/>
      <c r="P124" s="136">
        <f>SUM(P125:P128)</f>
        <v>0</v>
      </c>
      <c r="Q124" s="135"/>
      <c r="R124" s="136">
        <f>SUM(R125:R128)</f>
        <v>1.05</v>
      </c>
      <c r="S124" s="135"/>
      <c r="T124" s="137">
        <f>SUM(T125:T128)</f>
        <v>0</v>
      </c>
      <c r="AR124" s="130" t="s">
        <v>86</v>
      </c>
      <c r="AT124" s="138" t="s">
        <v>77</v>
      </c>
      <c r="AU124" s="138" t="s">
        <v>86</v>
      </c>
      <c r="AY124" s="130" t="s">
        <v>131</v>
      </c>
      <c r="BK124" s="139">
        <f>SUM(BK125:BK128)</f>
        <v>0</v>
      </c>
    </row>
    <row r="125" spans="1:65" s="2" customFormat="1" ht="16.5" customHeight="1">
      <c r="A125" s="31"/>
      <c r="B125" s="142"/>
      <c r="C125" s="143" t="s">
        <v>86</v>
      </c>
      <c r="D125" s="143" t="s">
        <v>134</v>
      </c>
      <c r="E125" s="144" t="s">
        <v>135</v>
      </c>
      <c r="F125" s="145" t="s">
        <v>136</v>
      </c>
      <c r="G125" s="146" t="s">
        <v>137</v>
      </c>
      <c r="H125" s="147">
        <v>1</v>
      </c>
      <c r="I125" s="148"/>
      <c r="J125" s="149">
        <f>ROUND(I125*H125,2)</f>
        <v>0</v>
      </c>
      <c r="K125" s="145" t="s">
        <v>1</v>
      </c>
      <c r="L125" s="32"/>
      <c r="M125" s="150" t="s">
        <v>1</v>
      </c>
      <c r="N125" s="151" t="s">
        <v>43</v>
      </c>
      <c r="O125" s="57"/>
      <c r="P125" s="152">
        <f>O125*H125</f>
        <v>0</v>
      </c>
      <c r="Q125" s="152">
        <v>1</v>
      </c>
      <c r="R125" s="152">
        <f>Q125*H125</f>
        <v>1</v>
      </c>
      <c r="S125" s="152">
        <v>0</v>
      </c>
      <c r="T125" s="15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138</v>
      </c>
      <c r="AT125" s="154" t="s">
        <v>134</v>
      </c>
      <c r="AU125" s="154" t="s">
        <v>88</v>
      </c>
      <c r="AY125" s="16" t="s">
        <v>131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86</v>
      </c>
      <c r="BK125" s="155">
        <f>ROUND(I125*H125,2)</f>
        <v>0</v>
      </c>
      <c r="BL125" s="16" t="s">
        <v>138</v>
      </c>
      <c r="BM125" s="154" t="s">
        <v>139</v>
      </c>
    </row>
    <row r="126" spans="1:65" s="2" customFormat="1" ht="29.25">
      <c r="A126" s="31"/>
      <c r="B126" s="32"/>
      <c r="C126" s="31"/>
      <c r="D126" s="156" t="s">
        <v>140</v>
      </c>
      <c r="E126" s="31"/>
      <c r="F126" s="157" t="s">
        <v>141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140</v>
      </c>
      <c r="AU126" s="16" t="s">
        <v>88</v>
      </c>
    </row>
    <row r="127" spans="1:65" s="2" customFormat="1" ht="16.5" customHeight="1">
      <c r="A127" s="31"/>
      <c r="B127" s="142"/>
      <c r="C127" s="143" t="s">
        <v>88</v>
      </c>
      <c r="D127" s="143" t="s">
        <v>134</v>
      </c>
      <c r="E127" s="144" t="s">
        <v>142</v>
      </c>
      <c r="F127" s="145" t="s">
        <v>143</v>
      </c>
      <c r="G127" s="146" t="s">
        <v>137</v>
      </c>
      <c r="H127" s="147">
        <v>1</v>
      </c>
      <c r="I127" s="148"/>
      <c r="J127" s="149">
        <f>ROUND(I127*H127,2)</f>
        <v>0</v>
      </c>
      <c r="K127" s="145" t="s">
        <v>1</v>
      </c>
      <c r="L127" s="32"/>
      <c r="M127" s="150" t="s">
        <v>1</v>
      </c>
      <c r="N127" s="151" t="s">
        <v>43</v>
      </c>
      <c r="O127" s="57"/>
      <c r="P127" s="152">
        <f>O127*H127</f>
        <v>0</v>
      </c>
      <c r="Q127" s="152">
        <v>0.05</v>
      </c>
      <c r="R127" s="152">
        <f>Q127*H127</f>
        <v>0.05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138</v>
      </c>
      <c r="AT127" s="154" t="s">
        <v>134</v>
      </c>
      <c r="AU127" s="154" t="s">
        <v>88</v>
      </c>
      <c r="AY127" s="16" t="s">
        <v>131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86</v>
      </c>
      <c r="BK127" s="155">
        <f>ROUND(I127*H127,2)</f>
        <v>0</v>
      </c>
      <c r="BL127" s="16" t="s">
        <v>138</v>
      </c>
      <c r="BM127" s="154" t="s">
        <v>144</v>
      </c>
    </row>
    <row r="128" spans="1:65" s="2" customFormat="1" ht="48.75">
      <c r="A128" s="31"/>
      <c r="B128" s="32"/>
      <c r="C128" s="31"/>
      <c r="D128" s="156" t="s">
        <v>140</v>
      </c>
      <c r="E128" s="31"/>
      <c r="F128" s="157" t="s">
        <v>145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140</v>
      </c>
      <c r="AU128" s="16" t="s">
        <v>88</v>
      </c>
    </row>
    <row r="129" spans="1:65" s="12" customFormat="1" ht="22.9" customHeight="1">
      <c r="B129" s="129"/>
      <c r="D129" s="130" t="s">
        <v>77</v>
      </c>
      <c r="E129" s="140" t="s">
        <v>146</v>
      </c>
      <c r="F129" s="140" t="s">
        <v>147</v>
      </c>
      <c r="I129" s="132"/>
      <c r="J129" s="141">
        <f>BK129</f>
        <v>0</v>
      </c>
      <c r="L129" s="129"/>
      <c r="M129" s="134"/>
      <c r="N129" s="135"/>
      <c r="O129" s="135"/>
      <c r="P129" s="136">
        <f>P130</f>
        <v>0</v>
      </c>
      <c r="Q129" s="135"/>
      <c r="R129" s="136">
        <f>R130</f>
        <v>0</v>
      </c>
      <c r="S129" s="135"/>
      <c r="T129" s="137">
        <f>T130</f>
        <v>0</v>
      </c>
      <c r="AR129" s="130" t="s">
        <v>86</v>
      </c>
      <c r="AT129" s="138" t="s">
        <v>77</v>
      </c>
      <c r="AU129" s="138" t="s">
        <v>86</v>
      </c>
      <c r="AY129" s="130" t="s">
        <v>131</v>
      </c>
      <c r="BK129" s="139">
        <f>BK130</f>
        <v>0</v>
      </c>
    </row>
    <row r="130" spans="1:65" s="2" customFormat="1" ht="16.5" customHeight="1">
      <c r="A130" s="31"/>
      <c r="B130" s="142"/>
      <c r="C130" s="143" t="s">
        <v>148</v>
      </c>
      <c r="D130" s="143" t="s">
        <v>134</v>
      </c>
      <c r="E130" s="144" t="s">
        <v>149</v>
      </c>
      <c r="F130" s="145" t="s">
        <v>150</v>
      </c>
      <c r="G130" s="146" t="s">
        <v>151</v>
      </c>
      <c r="H130" s="147">
        <v>1.05</v>
      </c>
      <c r="I130" s="148"/>
      <c r="J130" s="149">
        <f>ROUND(I130*H130,2)</f>
        <v>0</v>
      </c>
      <c r="K130" s="145" t="s">
        <v>152</v>
      </c>
      <c r="L130" s="32"/>
      <c r="M130" s="150" t="s">
        <v>1</v>
      </c>
      <c r="N130" s="151" t="s">
        <v>43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138</v>
      </c>
      <c r="AT130" s="154" t="s">
        <v>134</v>
      </c>
      <c r="AU130" s="154" t="s">
        <v>88</v>
      </c>
      <c r="AY130" s="16" t="s">
        <v>131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86</v>
      </c>
      <c r="BK130" s="155">
        <f>ROUND(I130*H130,2)</f>
        <v>0</v>
      </c>
      <c r="BL130" s="16" t="s">
        <v>138</v>
      </c>
      <c r="BM130" s="154" t="s">
        <v>153</v>
      </c>
    </row>
    <row r="131" spans="1:65" s="12" customFormat="1" ht="25.9" customHeight="1">
      <c r="B131" s="129"/>
      <c r="D131" s="130" t="s">
        <v>77</v>
      </c>
      <c r="E131" s="131" t="s">
        <v>154</v>
      </c>
      <c r="F131" s="131" t="s">
        <v>155</v>
      </c>
      <c r="I131" s="132"/>
      <c r="J131" s="133">
        <f>BK131</f>
        <v>0</v>
      </c>
      <c r="L131" s="129"/>
      <c r="M131" s="134"/>
      <c r="N131" s="135"/>
      <c r="O131" s="135"/>
      <c r="P131" s="136">
        <f>P132+P144</f>
        <v>0</v>
      </c>
      <c r="Q131" s="135"/>
      <c r="R131" s="136">
        <f>R132+R144</f>
        <v>9.0061250000000008</v>
      </c>
      <c r="S131" s="135"/>
      <c r="T131" s="137">
        <f>T132+T144</f>
        <v>0</v>
      </c>
      <c r="AR131" s="130" t="s">
        <v>88</v>
      </c>
      <c r="AT131" s="138" t="s">
        <v>77</v>
      </c>
      <c r="AU131" s="138" t="s">
        <v>78</v>
      </c>
      <c r="AY131" s="130" t="s">
        <v>131</v>
      </c>
      <c r="BK131" s="139">
        <f>BK132+BK144</f>
        <v>0</v>
      </c>
    </row>
    <row r="132" spans="1:65" s="12" customFormat="1" ht="22.9" customHeight="1">
      <c r="B132" s="129"/>
      <c r="D132" s="130" t="s">
        <v>77</v>
      </c>
      <c r="E132" s="140" t="s">
        <v>156</v>
      </c>
      <c r="F132" s="140" t="s">
        <v>157</v>
      </c>
      <c r="I132" s="132"/>
      <c r="J132" s="141">
        <f>BK132</f>
        <v>0</v>
      </c>
      <c r="L132" s="129"/>
      <c r="M132" s="134"/>
      <c r="N132" s="135"/>
      <c r="O132" s="135"/>
      <c r="P132" s="136">
        <f>SUM(P133:P143)</f>
        <v>0</v>
      </c>
      <c r="Q132" s="135"/>
      <c r="R132" s="136">
        <f>SUM(R133:R143)</f>
        <v>9</v>
      </c>
      <c r="S132" s="135"/>
      <c r="T132" s="137">
        <f>SUM(T133:T143)</f>
        <v>0</v>
      </c>
      <c r="AR132" s="130" t="s">
        <v>88</v>
      </c>
      <c r="AT132" s="138" t="s">
        <v>77</v>
      </c>
      <c r="AU132" s="138" t="s">
        <v>86</v>
      </c>
      <c r="AY132" s="130" t="s">
        <v>131</v>
      </c>
      <c r="BK132" s="139">
        <f>SUM(BK133:BK143)</f>
        <v>0</v>
      </c>
    </row>
    <row r="133" spans="1:65" s="2" customFormat="1" ht="24.2" customHeight="1">
      <c r="A133" s="31"/>
      <c r="B133" s="142"/>
      <c r="C133" s="143" t="s">
        <v>138</v>
      </c>
      <c r="D133" s="143" t="s">
        <v>134</v>
      </c>
      <c r="E133" s="144" t="s">
        <v>158</v>
      </c>
      <c r="F133" s="145" t="s">
        <v>159</v>
      </c>
      <c r="G133" s="146" t="s">
        <v>137</v>
      </c>
      <c r="H133" s="147">
        <v>1</v>
      </c>
      <c r="I133" s="148"/>
      <c r="J133" s="149">
        <f>ROUND(I133*H133,2)</f>
        <v>0</v>
      </c>
      <c r="K133" s="145" t="s">
        <v>1</v>
      </c>
      <c r="L133" s="32"/>
      <c r="M133" s="150" t="s">
        <v>1</v>
      </c>
      <c r="N133" s="151" t="s">
        <v>43</v>
      </c>
      <c r="O133" s="57"/>
      <c r="P133" s="152">
        <f>O133*H133</f>
        <v>0</v>
      </c>
      <c r="Q133" s="152">
        <v>4</v>
      </c>
      <c r="R133" s="152">
        <f>Q133*H133</f>
        <v>4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160</v>
      </c>
      <c r="AT133" s="154" t="s">
        <v>134</v>
      </c>
      <c r="AU133" s="154" t="s">
        <v>88</v>
      </c>
      <c r="AY133" s="16" t="s">
        <v>131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86</v>
      </c>
      <c r="BK133" s="155">
        <f>ROUND(I133*H133,2)</f>
        <v>0</v>
      </c>
      <c r="BL133" s="16" t="s">
        <v>160</v>
      </c>
      <c r="BM133" s="154" t="s">
        <v>161</v>
      </c>
    </row>
    <row r="134" spans="1:65" s="2" customFormat="1" ht="97.5">
      <c r="A134" s="31"/>
      <c r="B134" s="32"/>
      <c r="C134" s="31"/>
      <c r="D134" s="156" t="s">
        <v>140</v>
      </c>
      <c r="E134" s="31"/>
      <c r="F134" s="157" t="s">
        <v>162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140</v>
      </c>
      <c r="AU134" s="16" t="s">
        <v>88</v>
      </c>
    </row>
    <row r="135" spans="1:65" s="2" customFormat="1" ht="24.2" customHeight="1">
      <c r="A135" s="31"/>
      <c r="B135" s="142"/>
      <c r="C135" s="143" t="s">
        <v>163</v>
      </c>
      <c r="D135" s="143" t="s">
        <v>134</v>
      </c>
      <c r="E135" s="144" t="s">
        <v>164</v>
      </c>
      <c r="F135" s="145" t="s">
        <v>165</v>
      </c>
      <c r="G135" s="146" t="s">
        <v>137</v>
      </c>
      <c r="H135" s="147">
        <v>1</v>
      </c>
      <c r="I135" s="148"/>
      <c r="J135" s="149">
        <f>ROUND(I135*H135,2)</f>
        <v>0</v>
      </c>
      <c r="K135" s="145" t="s">
        <v>1</v>
      </c>
      <c r="L135" s="32"/>
      <c r="M135" s="150" t="s">
        <v>1</v>
      </c>
      <c r="N135" s="151" t="s">
        <v>43</v>
      </c>
      <c r="O135" s="57"/>
      <c r="P135" s="152">
        <f>O135*H135</f>
        <v>0</v>
      </c>
      <c r="Q135" s="152">
        <v>1</v>
      </c>
      <c r="R135" s="152">
        <f>Q135*H135</f>
        <v>1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160</v>
      </c>
      <c r="AT135" s="154" t="s">
        <v>134</v>
      </c>
      <c r="AU135" s="154" t="s">
        <v>88</v>
      </c>
      <c r="AY135" s="16" t="s">
        <v>131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160</v>
      </c>
      <c r="BM135" s="154" t="s">
        <v>166</v>
      </c>
    </row>
    <row r="136" spans="1:65" s="2" customFormat="1" ht="48.75">
      <c r="A136" s="31"/>
      <c r="B136" s="32"/>
      <c r="C136" s="31"/>
      <c r="D136" s="156" t="s">
        <v>140</v>
      </c>
      <c r="E136" s="31"/>
      <c r="F136" s="157" t="s">
        <v>167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140</v>
      </c>
      <c r="AU136" s="16" t="s">
        <v>88</v>
      </c>
    </row>
    <row r="137" spans="1:65" s="2" customFormat="1" ht="16.5" customHeight="1">
      <c r="A137" s="31"/>
      <c r="B137" s="142"/>
      <c r="C137" s="143" t="s">
        <v>168</v>
      </c>
      <c r="D137" s="143" t="s">
        <v>134</v>
      </c>
      <c r="E137" s="144" t="s">
        <v>169</v>
      </c>
      <c r="F137" s="145" t="s">
        <v>170</v>
      </c>
      <c r="G137" s="146" t="s">
        <v>137</v>
      </c>
      <c r="H137" s="147">
        <v>1</v>
      </c>
      <c r="I137" s="148"/>
      <c r="J137" s="149">
        <f>ROUND(I137*H137,2)</f>
        <v>0</v>
      </c>
      <c r="K137" s="145" t="s">
        <v>1</v>
      </c>
      <c r="L137" s="32"/>
      <c r="M137" s="150" t="s">
        <v>1</v>
      </c>
      <c r="N137" s="151" t="s">
        <v>43</v>
      </c>
      <c r="O137" s="57"/>
      <c r="P137" s="152">
        <f>O137*H137</f>
        <v>0</v>
      </c>
      <c r="Q137" s="152">
        <v>3</v>
      </c>
      <c r="R137" s="152">
        <f>Q137*H137</f>
        <v>3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160</v>
      </c>
      <c r="AT137" s="154" t="s">
        <v>134</v>
      </c>
      <c r="AU137" s="154" t="s">
        <v>88</v>
      </c>
      <c r="AY137" s="16" t="s">
        <v>131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86</v>
      </c>
      <c r="BK137" s="155">
        <f>ROUND(I137*H137,2)</f>
        <v>0</v>
      </c>
      <c r="BL137" s="16" t="s">
        <v>160</v>
      </c>
      <c r="BM137" s="154" t="s">
        <v>171</v>
      </c>
    </row>
    <row r="138" spans="1:65" s="2" customFormat="1" ht="78">
      <c r="A138" s="31"/>
      <c r="B138" s="32"/>
      <c r="C138" s="31"/>
      <c r="D138" s="156" t="s">
        <v>140</v>
      </c>
      <c r="E138" s="31"/>
      <c r="F138" s="157" t="s">
        <v>581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140</v>
      </c>
      <c r="AU138" s="16" t="s">
        <v>88</v>
      </c>
    </row>
    <row r="139" spans="1:65" s="2" customFormat="1" ht="24.2" customHeight="1">
      <c r="A139" s="31"/>
      <c r="B139" s="142"/>
      <c r="C139" s="161" t="s">
        <v>172</v>
      </c>
      <c r="D139" s="161" t="s">
        <v>173</v>
      </c>
      <c r="E139" s="162" t="s">
        <v>174</v>
      </c>
      <c r="F139" s="163" t="s">
        <v>175</v>
      </c>
      <c r="G139" s="164" t="s">
        <v>137</v>
      </c>
      <c r="H139" s="165">
        <v>1</v>
      </c>
      <c r="I139" s="166"/>
      <c r="J139" s="167">
        <f>ROUND(I139*H139,2)</f>
        <v>0</v>
      </c>
      <c r="K139" s="163" t="s">
        <v>1</v>
      </c>
      <c r="L139" s="168"/>
      <c r="M139" s="169" t="s">
        <v>1</v>
      </c>
      <c r="N139" s="170" t="s">
        <v>43</v>
      </c>
      <c r="O139" s="57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176</v>
      </c>
      <c r="AT139" s="154" t="s">
        <v>173</v>
      </c>
      <c r="AU139" s="154" t="s">
        <v>88</v>
      </c>
      <c r="AY139" s="16" t="s">
        <v>131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86</v>
      </c>
      <c r="BK139" s="155">
        <f>ROUND(I139*H139,2)</f>
        <v>0</v>
      </c>
      <c r="BL139" s="16" t="s">
        <v>160</v>
      </c>
      <c r="BM139" s="154" t="s">
        <v>177</v>
      </c>
    </row>
    <row r="140" spans="1:65" s="2" customFormat="1" ht="29.25">
      <c r="A140" s="31"/>
      <c r="B140" s="32"/>
      <c r="C140" s="31"/>
      <c r="D140" s="156" t="s">
        <v>140</v>
      </c>
      <c r="E140" s="31"/>
      <c r="F140" s="157" t="s">
        <v>178</v>
      </c>
      <c r="G140" s="31"/>
      <c r="H140" s="31"/>
      <c r="I140" s="158"/>
      <c r="J140" s="31"/>
      <c r="K140" s="31"/>
      <c r="L140" s="32"/>
      <c r="M140" s="159"/>
      <c r="N140" s="160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140</v>
      </c>
      <c r="AU140" s="16" t="s">
        <v>88</v>
      </c>
    </row>
    <row r="141" spans="1:65" s="2" customFormat="1" ht="24.2" customHeight="1">
      <c r="A141" s="31"/>
      <c r="B141" s="142"/>
      <c r="C141" s="143" t="s">
        <v>179</v>
      </c>
      <c r="D141" s="143" t="s">
        <v>134</v>
      </c>
      <c r="E141" s="144" t="s">
        <v>180</v>
      </c>
      <c r="F141" s="145" t="s">
        <v>181</v>
      </c>
      <c r="G141" s="146" t="s">
        <v>137</v>
      </c>
      <c r="H141" s="147">
        <v>1</v>
      </c>
      <c r="I141" s="148"/>
      <c r="J141" s="149">
        <f>ROUND(I141*H141,2)</f>
        <v>0</v>
      </c>
      <c r="K141" s="145" t="s">
        <v>1</v>
      </c>
      <c r="L141" s="32"/>
      <c r="M141" s="150" t="s">
        <v>1</v>
      </c>
      <c r="N141" s="151" t="s">
        <v>43</v>
      </c>
      <c r="O141" s="57"/>
      <c r="P141" s="152">
        <f>O141*H141</f>
        <v>0</v>
      </c>
      <c r="Q141" s="152">
        <v>1</v>
      </c>
      <c r="R141" s="152">
        <f>Q141*H141</f>
        <v>1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160</v>
      </c>
      <c r="AT141" s="154" t="s">
        <v>134</v>
      </c>
      <c r="AU141" s="154" t="s">
        <v>88</v>
      </c>
      <c r="AY141" s="16" t="s">
        <v>131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86</v>
      </c>
      <c r="BK141" s="155">
        <f>ROUND(I141*H141,2)</f>
        <v>0</v>
      </c>
      <c r="BL141" s="16" t="s">
        <v>160</v>
      </c>
      <c r="BM141" s="154" t="s">
        <v>182</v>
      </c>
    </row>
    <row r="142" spans="1:65" s="2" customFormat="1" ht="107.25">
      <c r="A142" s="31"/>
      <c r="B142" s="32"/>
      <c r="C142" s="31"/>
      <c r="D142" s="156" t="s">
        <v>140</v>
      </c>
      <c r="E142" s="31"/>
      <c r="F142" s="157" t="s">
        <v>183</v>
      </c>
      <c r="G142" s="31"/>
      <c r="H142" s="31"/>
      <c r="I142" s="158"/>
      <c r="J142" s="31"/>
      <c r="K142" s="31"/>
      <c r="L142" s="32"/>
      <c r="M142" s="159"/>
      <c r="N142" s="160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140</v>
      </c>
      <c r="AU142" s="16" t="s">
        <v>88</v>
      </c>
    </row>
    <row r="143" spans="1:65" s="2" customFormat="1" ht="24.2" customHeight="1">
      <c r="A143" s="31"/>
      <c r="B143" s="142"/>
      <c r="C143" s="143" t="s">
        <v>132</v>
      </c>
      <c r="D143" s="143" t="s">
        <v>134</v>
      </c>
      <c r="E143" s="144" t="s">
        <v>184</v>
      </c>
      <c r="F143" s="145" t="s">
        <v>185</v>
      </c>
      <c r="G143" s="146" t="s">
        <v>151</v>
      </c>
      <c r="H143" s="147">
        <v>9</v>
      </c>
      <c r="I143" s="148"/>
      <c r="J143" s="149">
        <f>ROUND(I143*H143,2)</f>
        <v>0</v>
      </c>
      <c r="K143" s="145" t="s">
        <v>152</v>
      </c>
      <c r="L143" s="32"/>
      <c r="M143" s="150" t="s">
        <v>1</v>
      </c>
      <c r="N143" s="151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160</v>
      </c>
      <c r="AT143" s="154" t="s">
        <v>134</v>
      </c>
      <c r="AU143" s="154" t="s">
        <v>88</v>
      </c>
      <c r="AY143" s="16" t="s">
        <v>131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160</v>
      </c>
      <c r="BM143" s="154" t="s">
        <v>186</v>
      </c>
    </row>
    <row r="144" spans="1:65" s="12" customFormat="1" ht="22.9" customHeight="1">
      <c r="B144" s="129"/>
      <c r="D144" s="130" t="s">
        <v>77</v>
      </c>
      <c r="E144" s="140" t="s">
        <v>187</v>
      </c>
      <c r="F144" s="140" t="s">
        <v>188</v>
      </c>
      <c r="I144" s="132"/>
      <c r="J144" s="141">
        <f>BK144</f>
        <v>0</v>
      </c>
      <c r="L144" s="129"/>
      <c r="M144" s="134"/>
      <c r="N144" s="135"/>
      <c r="O144" s="135"/>
      <c r="P144" s="136">
        <f>SUM(P145:P155)</f>
        <v>0</v>
      </c>
      <c r="Q144" s="135"/>
      <c r="R144" s="136">
        <f>SUM(R145:R155)</f>
        <v>6.1250000000000002E-3</v>
      </c>
      <c r="S144" s="135"/>
      <c r="T144" s="137">
        <f>SUM(T145:T155)</f>
        <v>0</v>
      </c>
      <c r="AR144" s="130" t="s">
        <v>88</v>
      </c>
      <c r="AT144" s="138" t="s">
        <v>77</v>
      </c>
      <c r="AU144" s="138" t="s">
        <v>86</v>
      </c>
      <c r="AY144" s="130" t="s">
        <v>131</v>
      </c>
      <c r="BK144" s="139">
        <f>SUM(BK145:BK155)</f>
        <v>0</v>
      </c>
    </row>
    <row r="145" spans="1:65" s="2" customFormat="1" ht="24.2" customHeight="1">
      <c r="A145" s="31"/>
      <c r="B145" s="142"/>
      <c r="C145" s="143" t="s">
        <v>189</v>
      </c>
      <c r="D145" s="143" t="s">
        <v>134</v>
      </c>
      <c r="E145" s="144" t="s">
        <v>190</v>
      </c>
      <c r="F145" s="145" t="s">
        <v>191</v>
      </c>
      <c r="G145" s="146" t="s">
        <v>192</v>
      </c>
      <c r="H145" s="147">
        <v>5</v>
      </c>
      <c r="I145" s="148"/>
      <c r="J145" s="149">
        <f>ROUND(I145*H145,2)</f>
        <v>0</v>
      </c>
      <c r="K145" s="145" t="s">
        <v>152</v>
      </c>
      <c r="L145" s="32"/>
      <c r="M145" s="150" t="s">
        <v>1</v>
      </c>
      <c r="N145" s="151" t="s">
        <v>43</v>
      </c>
      <c r="O145" s="57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160</v>
      </c>
      <c r="AT145" s="154" t="s">
        <v>134</v>
      </c>
      <c r="AU145" s="154" t="s">
        <v>88</v>
      </c>
      <c r="AY145" s="16" t="s">
        <v>131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6" t="s">
        <v>86</v>
      </c>
      <c r="BK145" s="155">
        <f>ROUND(I145*H145,2)</f>
        <v>0</v>
      </c>
      <c r="BL145" s="16" t="s">
        <v>160</v>
      </c>
      <c r="BM145" s="154" t="s">
        <v>193</v>
      </c>
    </row>
    <row r="146" spans="1:65" s="2" customFormat="1" ht="29.25">
      <c r="A146" s="31"/>
      <c r="B146" s="32"/>
      <c r="C146" s="31"/>
      <c r="D146" s="156" t="s">
        <v>140</v>
      </c>
      <c r="E146" s="31"/>
      <c r="F146" s="157" t="s">
        <v>194</v>
      </c>
      <c r="G146" s="31"/>
      <c r="H146" s="31"/>
      <c r="I146" s="158"/>
      <c r="J146" s="31"/>
      <c r="K146" s="31"/>
      <c r="L146" s="32"/>
      <c r="M146" s="159"/>
      <c r="N146" s="160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140</v>
      </c>
      <c r="AU146" s="16" t="s">
        <v>88</v>
      </c>
    </row>
    <row r="147" spans="1:65" s="2" customFormat="1" ht="24.2" customHeight="1">
      <c r="A147" s="31"/>
      <c r="B147" s="142"/>
      <c r="C147" s="143" t="s">
        <v>195</v>
      </c>
      <c r="D147" s="143" t="s">
        <v>134</v>
      </c>
      <c r="E147" s="144" t="s">
        <v>196</v>
      </c>
      <c r="F147" s="145" t="s">
        <v>197</v>
      </c>
      <c r="G147" s="146" t="s">
        <v>192</v>
      </c>
      <c r="H147" s="147">
        <v>5</v>
      </c>
      <c r="I147" s="148"/>
      <c r="J147" s="149">
        <f>ROUND(I147*H147,2)</f>
        <v>0</v>
      </c>
      <c r="K147" s="145" t="s">
        <v>152</v>
      </c>
      <c r="L147" s="32"/>
      <c r="M147" s="150" t="s">
        <v>1</v>
      </c>
      <c r="N147" s="151" t="s">
        <v>43</v>
      </c>
      <c r="O147" s="57"/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160</v>
      </c>
      <c r="AT147" s="154" t="s">
        <v>134</v>
      </c>
      <c r="AU147" s="154" t="s">
        <v>88</v>
      </c>
      <c r="AY147" s="16" t="s">
        <v>131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6" t="s">
        <v>86</v>
      </c>
      <c r="BK147" s="155">
        <f>ROUND(I147*H147,2)</f>
        <v>0</v>
      </c>
      <c r="BL147" s="16" t="s">
        <v>160</v>
      </c>
      <c r="BM147" s="154" t="s">
        <v>198</v>
      </c>
    </row>
    <row r="148" spans="1:65" s="2" customFormat="1" ht="24.2" customHeight="1">
      <c r="A148" s="31"/>
      <c r="B148" s="142"/>
      <c r="C148" s="161" t="s">
        <v>199</v>
      </c>
      <c r="D148" s="161" t="s">
        <v>173</v>
      </c>
      <c r="E148" s="162" t="s">
        <v>200</v>
      </c>
      <c r="F148" s="163" t="s">
        <v>201</v>
      </c>
      <c r="G148" s="164" t="s">
        <v>202</v>
      </c>
      <c r="H148" s="165">
        <v>2.46</v>
      </c>
      <c r="I148" s="166"/>
      <c r="J148" s="167">
        <f>ROUND(I148*H148,2)</f>
        <v>0</v>
      </c>
      <c r="K148" s="163" t="s">
        <v>152</v>
      </c>
      <c r="L148" s="168"/>
      <c r="M148" s="169" t="s">
        <v>1</v>
      </c>
      <c r="N148" s="170" t="s">
        <v>43</v>
      </c>
      <c r="O148" s="57"/>
      <c r="P148" s="152">
        <f>O148*H148</f>
        <v>0</v>
      </c>
      <c r="Q148" s="152">
        <v>1E-3</v>
      </c>
      <c r="R148" s="152">
        <f>Q148*H148</f>
        <v>2.4599999999999999E-3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176</v>
      </c>
      <c r="AT148" s="154" t="s">
        <v>173</v>
      </c>
      <c r="AU148" s="154" t="s">
        <v>88</v>
      </c>
      <c r="AY148" s="16" t="s">
        <v>131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160</v>
      </c>
      <c r="BM148" s="154" t="s">
        <v>203</v>
      </c>
    </row>
    <row r="149" spans="1:65" s="13" customFormat="1">
      <c r="B149" s="171"/>
      <c r="D149" s="156" t="s">
        <v>204</v>
      </c>
      <c r="F149" s="172" t="s">
        <v>205</v>
      </c>
      <c r="H149" s="173">
        <v>2.46</v>
      </c>
      <c r="I149" s="174"/>
      <c r="L149" s="171"/>
      <c r="M149" s="175"/>
      <c r="N149" s="176"/>
      <c r="O149" s="176"/>
      <c r="P149" s="176"/>
      <c r="Q149" s="176"/>
      <c r="R149" s="176"/>
      <c r="S149" s="176"/>
      <c r="T149" s="177"/>
      <c r="AT149" s="178" t="s">
        <v>204</v>
      </c>
      <c r="AU149" s="178" t="s">
        <v>88</v>
      </c>
      <c r="AV149" s="13" t="s">
        <v>88</v>
      </c>
      <c r="AW149" s="13" t="s">
        <v>3</v>
      </c>
      <c r="AX149" s="13" t="s">
        <v>86</v>
      </c>
      <c r="AY149" s="178" t="s">
        <v>131</v>
      </c>
    </row>
    <row r="150" spans="1:65" s="2" customFormat="1" ht="24.2" customHeight="1">
      <c r="A150" s="31"/>
      <c r="B150" s="142"/>
      <c r="C150" s="143" t="s">
        <v>206</v>
      </c>
      <c r="D150" s="143" t="s">
        <v>134</v>
      </c>
      <c r="E150" s="144" t="s">
        <v>207</v>
      </c>
      <c r="F150" s="145" t="s">
        <v>208</v>
      </c>
      <c r="G150" s="146" t="s">
        <v>192</v>
      </c>
      <c r="H150" s="147">
        <v>5</v>
      </c>
      <c r="I150" s="148"/>
      <c r="J150" s="149">
        <f>ROUND(I150*H150,2)</f>
        <v>0</v>
      </c>
      <c r="K150" s="145" t="s">
        <v>152</v>
      </c>
      <c r="L150" s="32"/>
      <c r="M150" s="150" t="s">
        <v>1</v>
      </c>
      <c r="N150" s="151" t="s">
        <v>43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160</v>
      </c>
      <c r="AT150" s="154" t="s">
        <v>134</v>
      </c>
      <c r="AU150" s="154" t="s">
        <v>88</v>
      </c>
      <c r="AY150" s="16" t="s">
        <v>131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86</v>
      </c>
      <c r="BK150" s="155">
        <f>ROUND(I150*H150,2)</f>
        <v>0</v>
      </c>
      <c r="BL150" s="16" t="s">
        <v>160</v>
      </c>
      <c r="BM150" s="154" t="s">
        <v>209</v>
      </c>
    </row>
    <row r="151" spans="1:65" s="2" customFormat="1" ht="24.2" customHeight="1">
      <c r="A151" s="31"/>
      <c r="B151" s="142"/>
      <c r="C151" s="161" t="s">
        <v>210</v>
      </c>
      <c r="D151" s="161" t="s">
        <v>173</v>
      </c>
      <c r="E151" s="162" t="s">
        <v>211</v>
      </c>
      <c r="F151" s="163" t="s">
        <v>212</v>
      </c>
      <c r="G151" s="164" t="s">
        <v>202</v>
      </c>
      <c r="H151" s="165">
        <v>2.4300000000000002</v>
      </c>
      <c r="I151" s="166"/>
      <c r="J151" s="167">
        <f>ROUND(I151*H151,2)</f>
        <v>0</v>
      </c>
      <c r="K151" s="163" t="s">
        <v>152</v>
      </c>
      <c r="L151" s="168"/>
      <c r="M151" s="169" t="s">
        <v>1</v>
      </c>
      <c r="N151" s="170" t="s">
        <v>43</v>
      </c>
      <c r="O151" s="57"/>
      <c r="P151" s="152">
        <f>O151*H151</f>
        <v>0</v>
      </c>
      <c r="Q151" s="152">
        <v>1E-3</v>
      </c>
      <c r="R151" s="152">
        <f>Q151*H151</f>
        <v>2.4300000000000003E-3</v>
      </c>
      <c r="S151" s="152">
        <v>0</v>
      </c>
      <c r="T151" s="15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176</v>
      </c>
      <c r="AT151" s="154" t="s">
        <v>173</v>
      </c>
      <c r="AU151" s="154" t="s">
        <v>88</v>
      </c>
      <c r="AY151" s="16" t="s">
        <v>131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86</v>
      </c>
      <c r="BK151" s="155">
        <f>ROUND(I151*H151,2)</f>
        <v>0</v>
      </c>
      <c r="BL151" s="16" t="s">
        <v>160</v>
      </c>
      <c r="BM151" s="154" t="s">
        <v>213</v>
      </c>
    </row>
    <row r="152" spans="1:65" s="13" customFormat="1">
      <c r="B152" s="171"/>
      <c r="D152" s="156" t="s">
        <v>204</v>
      </c>
      <c r="F152" s="172" t="s">
        <v>214</v>
      </c>
      <c r="H152" s="173">
        <v>2.4300000000000002</v>
      </c>
      <c r="I152" s="174"/>
      <c r="L152" s="171"/>
      <c r="M152" s="175"/>
      <c r="N152" s="176"/>
      <c r="O152" s="176"/>
      <c r="P152" s="176"/>
      <c r="Q152" s="176"/>
      <c r="R152" s="176"/>
      <c r="S152" s="176"/>
      <c r="T152" s="177"/>
      <c r="AT152" s="178" t="s">
        <v>204</v>
      </c>
      <c r="AU152" s="178" t="s">
        <v>88</v>
      </c>
      <c r="AV152" s="13" t="s">
        <v>88</v>
      </c>
      <c r="AW152" s="13" t="s">
        <v>3</v>
      </c>
      <c r="AX152" s="13" t="s">
        <v>86</v>
      </c>
      <c r="AY152" s="178" t="s">
        <v>131</v>
      </c>
    </row>
    <row r="153" spans="1:65" s="2" customFormat="1" ht="24.2" customHeight="1">
      <c r="A153" s="31"/>
      <c r="B153" s="142"/>
      <c r="C153" s="143" t="s">
        <v>8</v>
      </c>
      <c r="D153" s="143" t="s">
        <v>134</v>
      </c>
      <c r="E153" s="144" t="s">
        <v>215</v>
      </c>
      <c r="F153" s="145" t="s">
        <v>216</v>
      </c>
      <c r="G153" s="146" t="s">
        <v>192</v>
      </c>
      <c r="H153" s="147">
        <v>5</v>
      </c>
      <c r="I153" s="148"/>
      <c r="J153" s="149">
        <f>ROUND(I153*H153,2)</f>
        <v>0</v>
      </c>
      <c r="K153" s="145" t="s">
        <v>152</v>
      </c>
      <c r="L153" s="32"/>
      <c r="M153" s="150" t="s">
        <v>1</v>
      </c>
      <c r="N153" s="151" t="s">
        <v>43</v>
      </c>
      <c r="O153" s="57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160</v>
      </c>
      <c r="AT153" s="154" t="s">
        <v>134</v>
      </c>
      <c r="AU153" s="154" t="s">
        <v>88</v>
      </c>
      <c r="AY153" s="16" t="s">
        <v>131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86</v>
      </c>
      <c r="BK153" s="155">
        <f>ROUND(I153*H153,2)</f>
        <v>0</v>
      </c>
      <c r="BL153" s="16" t="s">
        <v>160</v>
      </c>
      <c r="BM153" s="154" t="s">
        <v>217</v>
      </c>
    </row>
    <row r="154" spans="1:65" s="2" customFormat="1" ht="24.2" customHeight="1">
      <c r="A154" s="31"/>
      <c r="B154" s="142"/>
      <c r="C154" s="161" t="s">
        <v>160</v>
      </c>
      <c r="D154" s="161" t="s">
        <v>173</v>
      </c>
      <c r="E154" s="162" t="s">
        <v>218</v>
      </c>
      <c r="F154" s="163" t="s">
        <v>219</v>
      </c>
      <c r="G154" s="164" t="s">
        <v>202</v>
      </c>
      <c r="H154" s="165">
        <v>1.2350000000000001</v>
      </c>
      <c r="I154" s="166"/>
      <c r="J154" s="167">
        <f>ROUND(I154*H154,2)</f>
        <v>0</v>
      </c>
      <c r="K154" s="163" t="s">
        <v>152</v>
      </c>
      <c r="L154" s="168"/>
      <c r="M154" s="169" t="s">
        <v>1</v>
      </c>
      <c r="N154" s="170" t="s">
        <v>43</v>
      </c>
      <c r="O154" s="57"/>
      <c r="P154" s="152">
        <f>O154*H154</f>
        <v>0</v>
      </c>
      <c r="Q154" s="152">
        <v>1E-3</v>
      </c>
      <c r="R154" s="152">
        <f>Q154*H154</f>
        <v>1.2350000000000002E-3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176</v>
      </c>
      <c r="AT154" s="154" t="s">
        <v>173</v>
      </c>
      <c r="AU154" s="154" t="s">
        <v>88</v>
      </c>
      <c r="AY154" s="16" t="s">
        <v>131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86</v>
      </c>
      <c r="BK154" s="155">
        <f>ROUND(I154*H154,2)</f>
        <v>0</v>
      </c>
      <c r="BL154" s="16" t="s">
        <v>160</v>
      </c>
      <c r="BM154" s="154" t="s">
        <v>220</v>
      </c>
    </row>
    <row r="155" spans="1:65" s="13" customFormat="1">
      <c r="B155" s="171"/>
      <c r="D155" s="156" t="s">
        <v>204</v>
      </c>
      <c r="F155" s="172" t="s">
        <v>221</v>
      </c>
      <c r="H155" s="173">
        <v>1.2350000000000001</v>
      </c>
      <c r="I155" s="174"/>
      <c r="L155" s="171"/>
      <c r="M155" s="179"/>
      <c r="N155" s="180"/>
      <c r="O155" s="180"/>
      <c r="P155" s="180"/>
      <c r="Q155" s="180"/>
      <c r="R155" s="180"/>
      <c r="S155" s="180"/>
      <c r="T155" s="181"/>
      <c r="AT155" s="178" t="s">
        <v>204</v>
      </c>
      <c r="AU155" s="178" t="s">
        <v>88</v>
      </c>
      <c r="AV155" s="13" t="s">
        <v>88</v>
      </c>
      <c r="AW155" s="13" t="s">
        <v>3</v>
      </c>
      <c r="AX155" s="13" t="s">
        <v>86</v>
      </c>
      <c r="AY155" s="178" t="s">
        <v>131</v>
      </c>
    </row>
    <row r="156" spans="1:65" s="2" customFormat="1" ht="6.95" customHeight="1">
      <c r="A156" s="31"/>
      <c r="B156" s="46"/>
      <c r="C156" s="47"/>
      <c r="D156" s="47"/>
      <c r="E156" s="47"/>
      <c r="F156" s="47"/>
      <c r="G156" s="47"/>
      <c r="H156" s="47"/>
      <c r="I156" s="47"/>
      <c r="J156" s="47"/>
      <c r="K156" s="47"/>
      <c r="L156" s="32"/>
      <c r="M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</row>
  </sheetData>
  <autoFilter ref="C121:K15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133" workbookViewId="0">
      <selection activeCell="F140" sqref="F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102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zakázky'!K6</f>
        <v>VD Lovosice, oprava pohonů dolních vrat a uzávěrů obtoků MPK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1" t="s">
        <v>222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zakázky'!E14</f>
        <v>Vyplň údaj</v>
      </c>
      <c r="F18" s="210"/>
      <c r="G18" s="210"/>
      <c r="H18" s="21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ROUND((SUM(BE122:BE161)),  2)</f>
        <v>0</v>
      </c>
      <c r="G33" s="31"/>
      <c r="H33" s="31"/>
      <c r="I33" s="99">
        <v>0.21</v>
      </c>
      <c r="J33" s="98">
        <f>ROUND(((SUM(BE122:BE161))*I33),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ROUND((SUM(BF122:BF161)),  2)</f>
        <v>0</v>
      </c>
      <c r="G34" s="31"/>
      <c r="H34" s="31"/>
      <c r="I34" s="99">
        <v>0.15</v>
      </c>
      <c r="J34" s="98">
        <f>ROUND(((SUM(BF122:BF161))*I34),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ROUND((SUM(BG122:BG161)),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ROUND((SUM(BH122:BH161)),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ROUND((SUM(BI122:BI161)),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VD Lovosice, oprava pohonů dolních vrat a uzávěrů obtoků MPK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21" t="str">
        <f>E9</f>
        <v>PS2_obtok - PS 2. Část strojní - pohony uzávěrů obtoků DO MPK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Lovosice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106</v>
      </c>
      <c r="D94" s="100"/>
      <c r="E94" s="100"/>
      <c r="F94" s="100"/>
      <c r="G94" s="100"/>
      <c r="H94" s="100"/>
      <c r="I94" s="100"/>
      <c r="J94" s="109" t="s">
        <v>107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108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109</v>
      </c>
    </row>
    <row r="97" spans="1:31" s="9" customFormat="1" ht="24.95" customHeight="1">
      <c r="B97" s="111"/>
      <c r="D97" s="112" t="s">
        <v>110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111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112</v>
      </c>
      <c r="E99" s="117"/>
      <c r="F99" s="117"/>
      <c r="G99" s="117"/>
      <c r="H99" s="117"/>
      <c r="I99" s="117"/>
      <c r="J99" s="118">
        <f>J127</f>
        <v>0</v>
      </c>
      <c r="L99" s="115"/>
    </row>
    <row r="100" spans="1:31" s="9" customFormat="1" ht="24.95" customHeight="1">
      <c r="B100" s="111"/>
      <c r="D100" s="112" t="s">
        <v>113</v>
      </c>
      <c r="E100" s="113"/>
      <c r="F100" s="113"/>
      <c r="G100" s="113"/>
      <c r="H100" s="113"/>
      <c r="I100" s="113"/>
      <c r="J100" s="114">
        <f>J129</f>
        <v>0</v>
      </c>
      <c r="L100" s="111"/>
    </row>
    <row r="101" spans="1:31" s="10" customFormat="1" ht="19.899999999999999" customHeight="1">
      <c r="B101" s="115"/>
      <c r="D101" s="116" t="s">
        <v>114</v>
      </c>
      <c r="E101" s="117"/>
      <c r="F101" s="117"/>
      <c r="G101" s="117"/>
      <c r="H101" s="117"/>
      <c r="I101" s="117"/>
      <c r="J101" s="118">
        <f>J130</f>
        <v>0</v>
      </c>
      <c r="L101" s="115"/>
    </row>
    <row r="102" spans="1:31" s="10" customFormat="1" ht="19.899999999999999" customHeight="1">
      <c r="B102" s="115"/>
      <c r="D102" s="116" t="s">
        <v>115</v>
      </c>
      <c r="E102" s="117"/>
      <c r="F102" s="117"/>
      <c r="G102" s="117"/>
      <c r="H102" s="117"/>
      <c r="I102" s="117"/>
      <c r="J102" s="118">
        <f>J144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38" t="str">
        <f>E7</f>
        <v>VD Lovosice, oprava pohonů dolních vrat a uzávěrů obtoků MPK</v>
      </c>
      <c r="F112" s="239"/>
      <c r="G112" s="239"/>
      <c r="H112" s="23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103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1"/>
      <c r="D114" s="31"/>
      <c r="E114" s="221" t="str">
        <f>E9</f>
        <v>PS2_obtok - PS 2. Část strojní - pohony uzávěrů obtoků DO MPK</v>
      </c>
      <c r="F114" s="237"/>
      <c r="G114" s="237"/>
      <c r="H114" s="23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21</v>
      </c>
      <c r="D116" s="31"/>
      <c r="E116" s="31"/>
      <c r="F116" s="24" t="str">
        <f>F12</f>
        <v>VD Lovosice</v>
      </c>
      <c r="G116" s="31"/>
      <c r="H116" s="31"/>
      <c r="I116" s="26" t="s">
        <v>23</v>
      </c>
      <c r="J116" s="54" t="str">
        <f>IF(J12="","",J12)</f>
        <v>21. 10. 2022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25</v>
      </c>
      <c r="D118" s="31"/>
      <c r="E118" s="31"/>
      <c r="F118" s="24" t="str">
        <f>E15</f>
        <v>Povodí Labe, státní podnik</v>
      </c>
      <c r="G118" s="31"/>
      <c r="H118" s="31"/>
      <c r="I118" s="26" t="s">
        <v>32</v>
      </c>
      <c r="J118" s="29" t="str">
        <f>E21</f>
        <v>PS Profi, s.r.o.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30</v>
      </c>
      <c r="D119" s="31"/>
      <c r="E119" s="31"/>
      <c r="F119" s="24" t="str">
        <f>IF(E18="","",E18)</f>
        <v>Vyplň údaj</v>
      </c>
      <c r="G119" s="31"/>
      <c r="H119" s="31"/>
      <c r="I119" s="26" t="s">
        <v>35</v>
      </c>
      <c r="J119" s="29" t="str">
        <f>E24</f>
        <v>MD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117</v>
      </c>
      <c r="D121" s="122" t="s">
        <v>63</v>
      </c>
      <c r="E121" s="122" t="s">
        <v>59</v>
      </c>
      <c r="F121" s="122" t="s">
        <v>60</v>
      </c>
      <c r="G121" s="122" t="s">
        <v>118</v>
      </c>
      <c r="H121" s="122" t="s">
        <v>119</v>
      </c>
      <c r="I121" s="122" t="s">
        <v>120</v>
      </c>
      <c r="J121" s="122" t="s">
        <v>107</v>
      </c>
      <c r="K121" s="123" t="s">
        <v>121</v>
      </c>
      <c r="L121" s="124"/>
      <c r="M121" s="61" t="s">
        <v>1</v>
      </c>
      <c r="N121" s="62" t="s">
        <v>42</v>
      </c>
      <c r="O121" s="62" t="s">
        <v>122</v>
      </c>
      <c r="P121" s="62" t="s">
        <v>123</v>
      </c>
      <c r="Q121" s="62" t="s">
        <v>124</v>
      </c>
      <c r="R121" s="62" t="s">
        <v>125</v>
      </c>
      <c r="S121" s="62" t="s">
        <v>126</v>
      </c>
      <c r="T121" s="63" t="s">
        <v>127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128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P123+P129</f>
        <v>0</v>
      </c>
      <c r="Q122" s="65"/>
      <c r="R122" s="126">
        <f>R123+R129</f>
        <v>9.2160270000000022</v>
      </c>
      <c r="S122" s="65"/>
      <c r="T122" s="127">
        <f>T123+T129</f>
        <v>0.10540000000000001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77</v>
      </c>
      <c r="AU122" s="16" t="s">
        <v>109</v>
      </c>
      <c r="BK122" s="128">
        <f>BK123+BK129</f>
        <v>0</v>
      </c>
    </row>
    <row r="123" spans="1:65" s="12" customFormat="1" ht="25.9" customHeight="1">
      <c r="B123" s="129"/>
      <c r="D123" s="130" t="s">
        <v>77</v>
      </c>
      <c r="E123" s="131" t="s">
        <v>129</v>
      </c>
      <c r="F123" s="131" t="s">
        <v>130</v>
      </c>
      <c r="I123" s="132"/>
      <c r="J123" s="133">
        <f>BK123</f>
        <v>0</v>
      </c>
      <c r="L123" s="129"/>
      <c r="M123" s="134"/>
      <c r="N123" s="135"/>
      <c r="O123" s="135"/>
      <c r="P123" s="136">
        <f>P124+P127</f>
        <v>0</v>
      </c>
      <c r="Q123" s="135"/>
      <c r="R123" s="136">
        <f>R124+R127</f>
        <v>0.05</v>
      </c>
      <c r="S123" s="135"/>
      <c r="T123" s="137">
        <f>T124+T127</f>
        <v>0</v>
      </c>
      <c r="AR123" s="130" t="s">
        <v>86</v>
      </c>
      <c r="AT123" s="138" t="s">
        <v>77</v>
      </c>
      <c r="AU123" s="138" t="s">
        <v>78</v>
      </c>
      <c r="AY123" s="130" t="s">
        <v>131</v>
      </c>
      <c r="BK123" s="139">
        <f>BK124+BK127</f>
        <v>0</v>
      </c>
    </row>
    <row r="124" spans="1:65" s="12" customFormat="1" ht="22.9" customHeight="1">
      <c r="B124" s="129"/>
      <c r="D124" s="130" t="s">
        <v>77</v>
      </c>
      <c r="E124" s="140" t="s">
        <v>132</v>
      </c>
      <c r="F124" s="140" t="s">
        <v>133</v>
      </c>
      <c r="I124" s="132"/>
      <c r="J124" s="141">
        <f>BK124</f>
        <v>0</v>
      </c>
      <c r="L124" s="129"/>
      <c r="M124" s="134"/>
      <c r="N124" s="135"/>
      <c r="O124" s="135"/>
      <c r="P124" s="136">
        <f>SUM(P125:P126)</f>
        <v>0</v>
      </c>
      <c r="Q124" s="135"/>
      <c r="R124" s="136">
        <f>SUM(R125:R126)</f>
        <v>0.05</v>
      </c>
      <c r="S124" s="135"/>
      <c r="T124" s="137">
        <f>SUM(T125:T126)</f>
        <v>0</v>
      </c>
      <c r="AR124" s="130" t="s">
        <v>86</v>
      </c>
      <c r="AT124" s="138" t="s">
        <v>77</v>
      </c>
      <c r="AU124" s="138" t="s">
        <v>86</v>
      </c>
      <c r="AY124" s="130" t="s">
        <v>131</v>
      </c>
      <c r="BK124" s="139">
        <f>SUM(BK125:BK126)</f>
        <v>0</v>
      </c>
    </row>
    <row r="125" spans="1:65" s="2" customFormat="1" ht="16.5" customHeight="1">
      <c r="A125" s="31"/>
      <c r="B125" s="142"/>
      <c r="C125" s="143" t="s">
        <v>86</v>
      </c>
      <c r="D125" s="143" t="s">
        <v>134</v>
      </c>
      <c r="E125" s="144" t="s">
        <v>142</v>
      </c>
      <c r="F125" s="145" t="s">
        <v>143</v>
      </c>
      <c r="G125" s="146" t="s">
        <v>137</v>
      </c>
      <c r="H125" s="147">
        <v>1</v>
      </c>
      <c r="I125" s="148"/>
      <c r="J125" s="149">
        <f>ROUND(I125*H125,2)</f>
        <v>0</v>
      </c>
      <c r="K125" s="145" t="s">
        <v>1</v>
      </c>
      <c r="L125" s="32"/>
      <c r="M125" s="150" t="s">
        <v>1</v>
      </c>
      <c r="N125" s="151" t="s">
        <v>43</v>
      </c>
      <c r="O125" s="57"/>
      <c r="P125" s="152">
        <f>O125*H125</f>
        <v>0</v>
      </c>
      <c r="Q125" s="152">
        <v>0.05</v>
      </c>
      <c r="R125" s="152">
        <f>Q125*H125</f>
        <v>0.05</v>
      </c>
      <c r="S125" s="152">
        <v>0</v>
      </c>
      <c r="T125" s="15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138</v>
      </c>
      <c r="AT125" s="154" t="s">
        <v>134</v>
      </c>
      <c r="AU125" s="154" t="s">
        <v>88</v>
      </c>
      <c r="AY125" s="16" t="s">
        <v>131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86</v>
      </c>
      <c r="BK125" s="155">
        <f>ROUND(I125*H125,2)</f>
        <v>0</v>
      </c>
      <c r="BL125" s="16" t="s">
        <v>138</v>
      </c>
      <c r="BM125" s="154" t="s">
        <v>223</v>
      </c>
    </row>
    <row r="126" spans="1:65" s="2" customFormat="1" ht="48.75">
      <c r="A126" s="31"/>
      <c r="B126" s="32"/>
      <c r="C126" s="31"/>
      <c r="D126" s="156" t="s">
        <v>140</v>
      </c>
      <c r="E126" s="31"/>
      <c r="F126" s="157" t="s">
        <v>224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140</v>
      </c>
      <c r="AU126" s="16" t="s">
        <v>88</v>
      </c>
    </row>
    <row r="127" spans="1:65" s="12" customFormat="1" ht="22.9" customHeight="1">
      <c r="B127" s="129"/>
      <c r="D127" s="130" t="s">
        <v>77</v>
      </c>
      <c r="E127" s="140" t="s">
        <v>146</v>
      </c>
      <c r="F127" s="140" t="s">
        <v>147</v>
      </c>
      <c r="I127" s="132"/>
      <c r="J127" s="141">
        <f>BK127</f>
        <v>0</v>
      </c>
      <c r="L127" s="129"/>
      <c r="M127" s="134"/>
      <c r="N127" s="135"/>
      <c r="O127" s="135"/>
      <c r="P127" s="136">
        <f>P128</f>
        <v>0</v>
      </c>
      <c r="Q127" s="135"/>
      <c r="R127" s="136">
        <f>R128</f>
        <v>0</v>
      </c>
      <c r="S127" s="135"/>
      <c r="T127" s="137">
        <f>T128</f>
        <v>0</v>
      </c>
      <c r="AR127" s="130" t="s">
        <v>86</v>
      </c>
      <c r="AT127" s="138" t="s">
        <v>77</v>
      </c>
      <c r="AU127" s="138" t="s">
        <v>86</v>
      </c>
      <c r="AY127" s="130" t="s">
        <v>131</v>
      </c>
      <c r="BK127" s="139">
        <f>BK128</f>
        <v>0</v>
      </c>
    </row>
    <row r="128" spans="1:65" s="2" customFormat="1" ht="16.5" customHeight="1">
      <c r="A128" s="31"/>
      <c r="B128" s="142"/>
      <c r="C128" s="143" t="s">
        <v>88</v>
      </c>
      <c r="D128" s="143" t="s">
        <v>134</v>
      </c>
      <c r="E128" s="144" t="s">
        <v>149</v>
      </c>
      <c r="F128" s="145" t="s">
        <v>150</v>
      </c>
      <c r="G128" s="146" t="s">
        <v>151</v>
      </c>
      <c r="H128" s="147">
        <v>0.05</v>
      </c>
      <c r="I128" s="148"/>
      <c r="J128" s="149">
        <f>ROUND(I128*H128,2)</f>
        <v>0</v>
      </c>
      <c r="K128" s="145" t="s">
        <v>152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138</v>
      </c>
      <c r="AT128" s="154" t="s">
        <v>134</v>
      </c>
      <c r="AU128" s="154" t="s">
        <v>88</v>
      </c>
      <c r="AY128" s="16" t="s">
        <v>131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138</v>
      </c>
      <c r="BM128" s="154" t="s">
        <v>225</v>
      </c>
    </row>
    <row r="129" spans="1:65" s="12" customFormat="1" ht="25.9" customHeight="1">
      <c r="B129" s="129"/>
      <c r="D129" s="130" t="s">
        <v>77</v>
      </c>
      <c r="E129" s="131" t="s">
        <v>154</v>
      </c>
      <c r="F129" s="131" t="s">
        <v>155</v>
      </c>
      <c r="I129" s="132"/>
      <c r="J129" s="133">
        <f>BK129</f>
        <v>0</v>
      </c>
      <c r="L129" s="129"/>
      <c r="M129" s="134"/>
      <c r="N129" s="135"/>
      <c r="O129" s="135"/>
      <c r="P129" s="136">
        <f>P130+P144</f>
        <v>0</v>
      </c>
      <c r="Q129" s="135"/>
      <c r="R129" s="136">
        <f>R130+R144</f>
        <v>9.1660270000000015</v>
      </c>
      <c r="S129" s="135"/>
      <c r="T129" s="137">
        <f>T130+T144</f>
        <v>0.10540000000000001</v>
      </c>
      <c r="AR129" s="130" t="s">
        <v>88</v>
      </c>
      <c r="AT129" s="138" t="s">
        <v>77</v>
      </c>
      <c r="AU129" s="138" t="s">
        <v>78</v>
      </c>
      <c r="AY129" s="130" t="s">
        <v>131</v>
      </c>
      <c r="BK129" s="139">
        <f>BK130+BK144</f>
        <v>0</v>
      </c>
    </row>
    <row r="130" spans="1:65" s="12" customFormat="1" ht="22.9" customHeight="1">
      <c r="B130" s="129"/>
      <c r="D130" s="130" t="s">
        <v>77</v>
      </c>
      <c r="E130" s="140" t="s">
        <v>156</v>
      </c>
      <c r="F130" s="140" t="s">
        <v>157</v>
      </c>
      <c r="I130" s="132"/>
      <c r="J130" s="141">
        <f>BK130</f>
        <v>0</v>
      </c>
      <c r="L130" s="129"/>
      <c r="M130" s="134"/>
      <c r="N130" s="135"/>
      <c r="O130" s="135"/>
      <c r="P130" s="136">
        <f>SUM(P131:P143)</f>
        <v>0</v>
      </c>
      <c r="Q130" s="135"/>
      <c r="R130" s="136">
        <f>SUM(R131:R143)</f>
        <v>9.0500000000000007</v>
      </c>
      <c r="S130" s="135"/>
      <c r="T130" s="137">
        <f>SUM(T131:T143)</f>
        <v>0</v>
      </c>
      <c r="AR130" s="130" t="s">
        <v>88</v>
      </c>
      <c r="AT130" s="138" t="s">
        <v>77</v>
      </c>
      <c r="AU130" s="138" t="s">
        <v>86</v>
      </c>
      <c r="AY130" s="130" t="s">
        <v>131</v>
      </c>
      <c r="BK130" s="139">
        <f>SUM(BK131:BK143)</f>
        <v>0</v>
      </c>
    </row>
    <row r="131" spans="1:65" s="2" customFormat="1" ht="24.2" customHeight="1">
      <c r="A131" s="31"/>
      <c r="B131" s="142"/>
      <c r="C131" s="143" t="s">
        <v>148</v>
      </c>
      <c r="D131" s="143" t="s">
        <v>134</v>
      </c>
      <c r="E131" s="144" t="s">
        <v>158</v>
      </c>
      <c r="F131" s="145" t="s">
        <v>159</v>
      </c>
      <c r="G131" s="146" t="s">
        <v>137</v>
      </c>
      <c r="H131" s="147">
        <v>1</v>
      </c>
      <c r="I131" s="148"/>
      <c r="J131" s="149">
        <f>ROUND(I131*H131,2)</f>
        <v>0</v>
      </c>
      <c r="K131" s="145" t="s">
        <v>1</v>
      </c>
      <c r="L131" s="32"/>
      <c r="M131" s="150" t="s">
        <v>1</v>
      </c>
      <c r="N131" s="151" t="s">
        <v>43</v>
      </c>
      <c r="O131" s="57"/>
      <c r="P131" s="152">
        <f>O131*H131</f>
        <v>0</v>
      </c>
      <c r="Q131" s="152">
        <v>4</v>
      </c>
      <c r="R131" s="152">
        <f>Q131*H131</f>
        <v>4</v>
      </c>
      <c r="S131" s="152">
        <v>0</v>
      </c>
      <c r="T131" s="15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160</v>
      </c>
      <c r="AT131" s="154" t="s">
        <v>134</v>
      </c>
      <c r="AU131" s="154" t="s">
        <v>88</v>
      </c>
      <c r="AY131" s="16" t="s">
        <v>131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86</v>
      </c>
      <c r="BK131" s="155">
        <f>ROUND(I131*H131,2)</f>
        <v>0</v>
      </c>
      <c r="BL131" s="16" t="s">
        <v>160</v>
      </c>
      <c r="BM131" s="154" t="s">
        <v>226</v>
      </c>
    </row>
    <row r="132" spans="1:65" s="2" customFormat="1" ht="97.5">
      <c r="A132" s="31"/>
      <c r="B132" s="32"/>
      <c r="C132" s="31"/>
      <c r="D132" s="156" t="s">
        <v>140</v>
      </c>
      <c r="E132" s="31"/>
      <c r="F132" s="157" t="s">
        <v>227</v>
      </c>
      <c r="G132" s="31"/>
      <c r="H132" s="31"/>
      <c r="I132" s="158"/>
      <c r="J132" s="31"/>
      <c r="K132" s="31"/>
      <c r="L132" s="32"/>
      <c r="M132" s="159"/>
      <c r="N132" s="160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140</v>
      </c>
      <c r="AU132" s="16" t="s">
        <v>88</v>
      </c>
    </row>
    <row r="133" spans="1:65" s="2" customFormat="1" ht="24.2" customHeight="1">
      <c r="A133" s="31"/>
      <c r="B133" s="142"/>
      <c r="C133" s="143" t="s">
        <v>138</v>
      </c>
      <c r="D133" s="143" t="s">
        <v>134</v>
      </c>
      <c r="E133" s="144" t="s">
        <v>164</v>
      </c>
      <c r="F133" s="145" t="s">
        <v>165</v>
      </c>
      <c r="G133" s="146" t="s">
        <v>137</v>
      </c>
      <c r="H133" s="147">
        <v>1</v>
      </c>
      <c r="I133" s="148"/>
      <c r="J133" s="149">
        <f>ROUND(I133*H133,2)</f>
        <v>0</v>
      </c>
      <c r="K133" s="145" t="s">
        <v>1</v>
      </c>
      <c r="L133" s="32"/>
      <c r="M133" s="150" t="s">
        <v>1</v>
      </c>
      <c r="N133" s="151" t="s">
        <v>43</v>
      </c>
      <c r="O133" s="57"/>
      <c r="P133" s="152">
        <f>O133*H133</f>
        <v>0</v>
      </c>
      <c r="Q133" s="152">
        <v>1</v>
      </c>
      <c r="R133" s="152">
        <f>Q133*H133</f>
        <v>1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160</v>
      </c>
      <c r="AT133" s="154" t="s">
        <v>134</v>
      </c>
      <c r="AU133" s="154" t="s">
        <v>88</v>
      </c>
      <c r="AY133" s="16" t="s">
        <v>131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86</v>
      </c>
      <c r="BK133" s="155">
        <f>ROUND(I133*H133,2)</f>
        <v>0</v>
      </c>
      <c r="BL133" s="16" t="s">
        <v>160</v>
      </c>
      <c r="BM133" s="154" t="s">
        <v>228</v>
      </c>
    </row>
    <row r="134" spans="1:65" s="2" customFormat="1" ht="29.25">
      <c r="A134" s="31"/>
      <c r="B134" s="32"/>
      <c r="C134" s="31"/>
      <c r="D134" s="156" t="s">
        <v>140</v>
      </c>
      <c r="E134" s="31"/>
      <c r="F134" s="157" t="s">
        <v>229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140</v>
      </c>
      <c r="AU134" s="16" t="s">
        <v>88</v>
      </c>
    </row>
    <row r="135" spans="1:65" s="2" customFormat="1" ht="24.2" customHeight="1">
      <c r="A135" s="31"/>
      <c r="B135" s="142"/>
      <c r="C135" s="161" t="s">
        <v>163</v>
      </c>
      <c r="D135" s="161" t="s">
        <v>173</v>
      </c>
      <c r="E135" s="162" t="s">
        <v>230</v>
      </c>
      <c r="F135" s="163" t="s">
        <v>231</v>
      </c>
      <c r="G135" s="164" t="s">
        <v>137</v>
      </c>
      <c r="H135" s="165">
        <v>1</v>
      </c>
      <c r="I135" s="166"/>
      <c r="J135" s="167">
        <f>ROUND(I135*H135,2)</f>
        <v>0</v>
      </c>
      <c r="K135" s="163" t="s">
        <v>1</v>
      </c>
      <c r="L135" s="168"/>
      <c r="M135" s="169" t="s">
        <v>1</v>
      </c>
      <c r="N135" s="170" t="s">
        <v>43</v>
      </c>
      <c r="O135" s="57"/>
      <c r="P135" s="152">
        <f>O135*H135</f>
        <v>0</v>
      </c>
      <c r="Q135" s="152">
        <v>0.05</v>
      </c>
      <c r="R135" s="152">
        <f>Q135*H135</f>
        <v>0.05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88</v>
      </c>
      <c r="AT135" s="154" t="s">
        <v>173</v>
      </c>
      <c r="AU135" s="154" t="s">
        <v>88</v>
      </c>
      <c r="AY135" s="16" t="s">
        <v>131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86</v>
      </c>
      <c r="BM135" s="154" t="s">
        <v>232</v>
      </c>
    </row>
    <row r="136" spans="1:65" s="2" customFormat="1" ht="29.25">
      <c r="A136" s="31"/>
      <c r="B136" s="32"/>
      <c r="C136" s="31"/>
      <c r="D136" s="156" t="s">
        <v>140</v>
      </c>
      <c r="E136" s="31"/>
      <c r="F136" s="157" t="s">
        <v>233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140</v>
      </c>
      <c r="AU136" s="16" t="s">
        <v>88</v>
      </c>
    </row>
    <row r="137" spans="1:65" s="2" customFormat="1" ht="16.5" customHeight="1">
      <c r="A137" s="31"/>
      <c r="B137" s="142"/>
      <c r="C137" s="143" t="s">
        <v>168</v>
      </c>
      <c r="D137" s="143" t="s">
        <v>134</v>
      </c>
      <c r="E137" s="144" t="s">
        <v>169</v>
      </c>
      <c r="F137" s="145" t="s">
        <v>170</v>
      </c>
      <c r="G137" s="146" t="s">
        <v>137</v>
      </c>
      <c r="H137" s="147">
        <v>1</v>
      </c>
      <c r="I137" s="148"/>
      <c r="J137" s="149">
        <f>ROUND(I137*H137,2)</f>
        <v>0</v>
      </c>
      <c r="K137" s="145" t="s">
        <v>1</v>
      </c>
      <c r="L137" s="32"/>
      <c r="M137" s="150" t="s">
        <v>1</v>
      </c>
      <c r="N137" s="151" t="s">
        <v>43</v>
      </c>
      <c r="O137" s="57"/>
      <c r="P137" s="152">
        <f>O137*H137</f>
        <v>0</v>
      </c>
      <c r="Q137" s="152">
        <v>3</v>
      </c>
      <c r="R137" s="152">
        <f>Q137*H137</f>
        <v>3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160</v>
      </c>
      <c r="AT137" s="154" t="s">
        <v>134</v>
      </c>
      <c r="AU137" s="154" t="s">
        <v>88</v>
      </c>
      <c r="AY137" s="16" t="s">
        <v>131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86</v>
      </c>
      <c r="BK137" s="155">
        <f>ROUND(I137*H137,2)</f>
        <v>0</v>
      </c>
      <c r="BL137" s="16" t="s">
        <v>160</v>
      </c>
      <c r="BM137" s="154" t="s">
        <v>234</v>
      </c>
    </row>
    <row r="138" spans="1:65" s="2" customFormat="1" ht="107.25">
      <c r="A138" s="31"/>
      <c r="B138" s="32"/>
      <c r="C138" s="31"/>
      <c r="D138" s="156" t="s">
        <v>140</v>
      </c>
      <c r="E138" s="31"/>
      <c r="F138" s="157" t="s">
        <v>582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140</v>
      </c>
      <c r="AU138" s="16" t="s">
        <v>88</v>
      </c>
    </row>
    <row r="139" spans="1:65" s="2" customFormat="1" ht="21.75" customHeight="1">
      <c r="A139" s="31"/>
      <c r="B139" s="142"/>
      <c r="C139" s="161" t="s">
        <v>172</v>
      </c>
      <c r="D139" s="161" t="s">
        <v>173</v>
      </c>
      <c r="E139" s="162" t="s">
        <v>235</v>
      </c>
      <c r="F139" s="163" t="s">
        <v>236</v>
      </c>
      <c r="G139" s="164" t="s">
        <v>137</v>
      </c>
      <c r="H139" s="165">
        <v>1</v>
      </c>
      <c r="I139" s="166"/>
      <c r="J139" s="167">
        <f>ROUND(I139*H139,2)</f>
        <v>0</v>
      </c>
      <c r="K139" s="163" t="s">
        <v>1</v>
      </c>
      <c r="L139" s="168"/>
      <c r="M139" s="169" t="s">
        <v>1</v>
      </c>
      <c r="N139" s="170" t="s">
        <v>43</v>
      </c>
      <c r="O139" s="57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176</v>
      </c>
      <c r="AT139" s="154" t="s">
        <v>173</v>
      </c>
      <c r="AU139" s="154" t="s">
        <v>88</v>
      </c>
      <c r="AY139" s="16" t="s">
        <v>131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86</v>
      </c>
      <c r="BK139" s="155">
        <f>ROUND(I139*H139,2)</f>
        <v>0</v>
      </c>
      <c r="BL139" s="16" t="s">
        <v>160</v>
      </c>
      <c r="BM139" s="154" t="s">
        <v>237</v>
      </c>
    </row>
    <row r="140" spans="1:65" s="2" customFormat="1" ht="156">
      <c r="A140" s="31"/>
      <c r="B140" s="32"/>
      <c r="C140" s="31"/>
      <c r="D140" s="156" t="s">
        <v>140</v>
      </c>
      <c r="E140" s="31"/>
      <c r="F140" s="157" t="s">
        <v>583</v>
      </c>
      <c r="G140" s="31"/>
      <c r="H140" s="31"/>
      <c r="I140" s="158"/>
      <c r="J140" s="31"/>
      <c r="K140" s="31"/>
      <c r="L140" s="32"/>
      <c r="M140" s="159"/>
      <c r="N140" s="160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140</v>
      </c>
      <c r="AU140" s="16" t="s">
        <v>88</v>
      </c>
    </row>
    <row r="141" spans="1:65" s="2" customFormat="1" ht="24.2" customHeight="1">
      <c r="A141" s="31"/>
      <c r="B141" s="142"/>
      <c r="C141" s="143" t="s">
        <v>179</v>
      </c>
      <c r="D141" s="143" t="s">
        <v>134</v>
      </c>
      <c r="E141" s="144" t="s">
        <v>180</v>
      </c>
      <c r="F141" s="145" t="s">
        <v>181</v>
      </c>
      <c r="G141" s="146" t="s">
        <v>137</v>
      </c>
      <c r="H141" s="147">
        <v>1</v>
      </c>
      <c r="I141" s="148"/>
      <c r="J141" s="149">
        <f>ROUND(I141*H141,2)</f>
        <v>0</v>
      </c>
      <c r="K141" s="145" t="s">
        <v>1</v>
      </c>
      <c r="L141" s="32"/>
      <c r="M141" s="150" t="s">
        <v>1</v>
      </c>
      <c r="N141" s="151" t="s">
        <v>43</v>
      </c>
      <c r="O141" s="57"/>
      <c r="P141" s="152">
        <f>O141*H141</f>
        <v>0</v>
      </c>
      <c r="Q141" s="152">
        <v>1</v>
      </c>
      <c r="R141" s="152">
        <f>Q141*H141</f>
        <v>1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160</v>
      </c>
      <c r="AT141" s="154" t="s">
        <v>134</v>
      </c>
      <c r="AU141" s="154" t="s">
        <v>88</v>
      </c>
      <c r="AY141" s="16" t="s">
        <v>131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86</v>
      </c>
      <c r="BK141" s="155">
        <f>ROUND(I141*H141,2)</f>
        <v>0</v>
      </c>
      <c r="BL141" s="16" t="s">
        <v>160</v>
      </c>
      <c r="BM141" s="154" t="s">
        <v>238</v>
      </c>
    </row>
    <row r="142" spans="1:65" s="2" customFormat="1" ht="29.25">
      <c r="A142" s="31"/>
      <c r="B142" s="32"/>
      <c r="C142" s="31"/>
      <c r="D142" s="156" t="s">
        <v>140</v>
      </c>
      <c r="E142" s="31"/>
      <c r="F142" s="157" t="s">
        <v>239</v>
      </c>
      <c r="G142" s="31"/>
      <c r="H142" s="31"/>
      <c r="I142" s="158"/>
      <c r="J142" s="31"/>
      <c r="K142" s="31"/>
      <c r="L142" s="32"/>
      <c r="M142" s="159"/>
      <c r="N142" s="160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140</v>
      </c>
      <c r="AU142" s="16" t="s">
        <v>88</v>
      </c>
    </row>
    <row r="143" spans="1:65" s="2" customFormat="1" ht="24.2" customHeight="1">
      <c r="A143" s="31"/>
      <c r="B143" s="142"/>
      <c r="C143" s="143" t="s">
        <v>132</v>
      </c>
      <c r="D143" s="143" t="s">
        <v>134</v>
      </c>
      <c r="E143" s="144" t="s">
        <v>184</v>
      </c>
      <c r="F143" s="145" t="s">
        <v>185</v>
      </c>
      <c r="G143" s="146" t="s">
        <v>151</v>
      </c>
      <c r="H143" s="147">
        <v>9</v>
      </c>
      <c r="I143" s="148"/>
      <c r="J143" s="149">
        <f>ROUND(I143*H143,2)</f>
        <v>0</v>
      </c>
      <c r="K143" s="145" t="s">
        <v>152</v>
      </c>
      <c r="L143" s="32"/>
      <c r="M143" s="150" t="s">
        <v>1</v>
      </c>
      <c r="N143" s="151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160</v>
      </c>
      <c r="AT143" s="154" t="s">
        <v>134</v>
      </c>
      <c r="AU143" s="154" t="s">
        <v>88</v>
      </c>
      <c r="AY143" s="16" t="s">
        <v>131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160</v>
      </c>
      <c r="BM143" s="154" t="s">
        <v>240</v>
      </c>
    </row>
    <row r="144" spans="1:65" s="12" customFormat="1" ht="22.9" customHeight="1">
      <c r="B144" s="129"/>
      <c r="D144" s="130" t="s">
        <v>77</v>
      </c>
      <c r="E144" s="140" t="s">
        <v>187</v>
      </c>
      <c r="F144" s="140" t="s">
        <v>188</v>
      </c>
      <c r="I144" s="132"/>
      <c r="J144" s="141">
        <f>BK144</f>
        <v>0</v>
      </c>
      <c r="L144" s="129"/>
      <c r="M144" s="134"/>
      <c r="N144" s="135"/>
      <c r="O144" s="135"/>
      <c r="P144" s="136">
        <f>SUM(P145:P161)</f>
        <v>0</v>
      </c>
      <c r="Q144" s="135"/>
      <c r="R144" s="136">
        <f>SUM(R145:R161)</f>
        <v>0.11602700000000002</v>
      </c>
      <c r="S144" s="135"/>
      <c r="T144" s="137">
        <f>SUM(T145:T161)</f>
        <v>0.10540000000000001</v>
      </c>
      <c r="AR144" s="130" t="s">
        <v>88</v>
      </c>
      <c r="AT144" s="138" t="s">
        <v>77</v>
      </c>
      <c r="AU144" s="138" t="s">
        <v>86</v>
      </c>
      <c r="AY144" s="130" t="s">
        <v>131</v>
      </c>
      <c r="BK144" s="139">
        <f>SUM(BK145:BK161)</f>
        <v>0</v>
      </c>
    </row>
    <row r="145" spans="1:65" s="2" customFormat="1" ht="24.2" customHeight="1">
      <c r="A145" s="31"/>
      <c r="B145" s="142"/>
      <c r="C145" s="143" t="s">
        <v>189</v>
      </c>
      <c r="D145" s="143" t="s">
        <v>134</v>
      </c>
      <c r="E145" s="144" t="s">
        <v>190</v>
      </c>
      <c r="F145" s="145" t="s">
        <v>191</v>
      </c>
      <c r="G145" s="146" t="s">
        <v>192</v>
      </c>
      <c r="H145" s="147">
        <v>1.7</v>
      </c>
      <c r="I145" s="148"/>
      <c r="J145" s="149">
        <f>ROUND(I145*H145,2)</f>
        <v>0</v>
      </c>
      <c r="K145" s="145" t="s">
        <v>152</v>
      </c>
      <c r="L145" s="32"/>
      <c r="M145" s="150" t="s">
        <v>1</v>
      </c>
      <c r="N145" s="151" t="s">
        <v>43</v>
      </c>
      <c r="O145" s="57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160</v>
      </c>
      <c r="AT145" s="154" t="s">
        <v>134</v>
      </c>
      <c r="AU145" s="154" t="s">
        <v>88</v>
      </c>
      <c r="AY145" s="16" t="s">
        <v>131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6" t="s">
        <v>86</v>
      </c>
      <c r="BK145" s="155">
        <f>ROUND(I145*H145,2)</f>
        <v>0</v>
      </c>
      <c r="BL145" s="16" t="s">
        <v>160</v>
      </c>
      <c r="BM145" s="154" t="s">
        <v>241</v>
      </c>
    </row>
    <row r="146" spans="1:65" s="2" customFormat="1" ht="29.25">
      <c r="A146" s="31"/>
      <c r="B146" s="32"/>
      <c r="C146" s="31"/>
      <c r="D146" s="156" t="s">
        <v>140</v>
      </c>
      <c r="E146" s="31"/>
      <c r="F146" s="157" t="s">
        <v>194</v>
      </c>
      <c r="G146" s="31"/>
      <c r="H146" s="31"/>
      <c r="I146" s="158"/>
      <c r="J146" s="31"/>
      <c r="K146" s="31"/>
      <c r="L146" s="32"/>
      <c r="M146" s="159"/>
      <c r="N146" s="160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140</v>
      </c>
      <c r="AU146" s="16" t="s">
        <v>88</v>
      </c>
    </row>
    <row r="147" spans="1:65" s="2" customFormat="1" ht="24.2" customHeight="1">
      <c r="A147" s="31"/>
      <c r="B147" s="142"/>
      <c r="C147" s="143" t="s">
        <v>195</v>
      </c>
      <c r="D147" s="143" t="s">
        <v>134</v>
      </c>
      <c r="E147" s="144" t="s">
        <v>242</v>
      </c>
      <c r="F147" s="145" t="s">
        <v>243</v>
      </c>
      <c r="G147" s="146" t="s">
        <v>192</v>
      </c>
      <c r="H147" s="147">
        <v>6.2</v>
      </c>
      <c r="I147" s="148"/>
      <c r="J147" s="149">
        <f>ROUND(I147*H147,2)</f>
        <v>0</v>
      </c>
      <c r="K147" s="145" t="s">
        <v>152</v>
      </c>
      <c r="L147" s="32"/>
      <c r="M147" s="150" t="s">
        <v>1</v>
      </c>
      <c r="N147" s="151" t="s">
        <v>43</v>
      </c>
      <c r="O147" s="57"/>
      <c r="P147" s="152">
        <f>O147*H147</f>
        <v>0</v>
      </c>
      <c r="Q147" s="152">
        <v>1.7000000000000001E-2</v>
      </c>
      <c r="R147" s="152">
        <f>Q147*H147</f>
        <v>0.10540000000000001</v>
      </c>
      <c r="S147" s="152">
        <v>1.7000000000000001E-2</v>
      </c>
      <c r="T147" s="153">
        <f>S147*H147</f>
        <v>0.10540000000000001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160</v>
      </c>
      <c r="AT147" s="154" t="s">
        <v>134</v>
      </c>
      <c r="AU147" s="154" t="s">
        <v>88</v>
      </c>
      <c r="AY147" s="16" t="s">
        <v>131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6" t="s">
        <v>86</v>
      </c>
      <c r="BK147" s="155">
        <f>ROUND(I147*H147,2)</f>
        <v>0</v>
      </c>
      <c r="BL147" s="16" t="s">
        <v>160</v>
      </c>
      <c r="BM147" s="154" t="s">
        <v>244</v>
      </c>
    </row>
    <row r="148" spans="1:65" s="13" customFormat="1">
      <c r="B148" s="171"/>
      <c r="D148" s="156" t="s">
        <v>204</v>
      </c>
      <c r="E148" s="178" t="s">
        <v>1</v>
      </c>
      <c r="F148" s="172" t="s">
        <v>245</v>
      </c>
      <c r="H148" s="173">
        <v>4.9000000000000004</v>
      </c>
      <c r="I148" s="174"/>
      <c r="L148" s="171"/>
      <c r="M148" s="175"/>
      <c r="N148" s="176"/>
      <c r="O148" s="176"/>
      <c r="P148" s="176"/>
      <c r="Q148" s="176"/>
      <c r="R148" s="176"/>
      <c r="S148" s="176"/>
      <c r="T148" s="177"/>
      <c r="AT148" s="178" t="s">
        <v>204</v>
      </c>
      <c r="AU148" s="178" t="s">
        <v>88</v>
      </c>
      <c r="AV148" s="13" t="s">
        <v>88</v>
      </c>
      <c r="AW148" s="13" t="s">
        <v>34</v>
      </c>
      <c r="AX148" s="13" t="s">
        <v>78</v>
      </c>
      <c r="AY148" s="178" t="s">
        <v>131</v>
      </c>
    </row>
    <row r="149" spans="1:65" s="13" customFormat="1">
      <c r="B149" s="171"/>
      <c r="D149" s="156" t="s">
        <v>204</v>
      </c>
      <c r="E149" s="178" t="s">
        <v>1</v>
      </c>
      <c r="F149" s="172" t="s">
        <v>246</v>
      </c>
      <c r="H149" s="173">
        <v>1.3</v>
      </c>
      <c r="I149" s="174"/>
      <c r="L149" s="171"/>
      <c r="M149" s="175"/>
      <c r="N149" s="176"/>
      <c r="O149" s="176"/>
      <c r="P149" s="176"/>
      <c r="Q149" s="176"/>
      <c r="R149" s="176"/>
      <c r="S149" s="176"/>
      <c r="T149" s="177"/>
      <c r="AT149" s="178" t="s">
        <v>204</v>
      </c>
      <c r="AU149" s="178" t="s">
        <v>88</v>
      </c>
      <c r="AV149" s="13" t="s">
        <v>88</v>
      </c>
      <c r="AW149" s="13" t="s">
        <v>34</v>
      </c>
      <c r="AX149" s="13" t="s">
        <v>78</v>
      </c>
      <c r="AY149" s="178" t="s">
        <v>131</v>
      </c>
    </row>
    <row r="150" spans="1:65" s="14" customFormat="1">
      <c r="B150" s="182"/>
      <c r="D150" s="156" t="s">
        <v>204</v>
      </c>
      <c r="E150" s="183" t="s">
        <v>1</v>
      </c>
      <c r="F150" s="184" t="s">
        <v>247</v>
      </c>
      <c r="H150" s="185">
        <v>6.2</v>
      </c>
      <c r="I150" s="186"/>
      <c r="L150" s="182"/>
      <c r="M150" s="187"/>
      <c r="N150" s="188"/>
      <c r="O150" s="188"/>
      <c r="P150" s="188"/>
      <c r="Q150" s="188"/>
      <c r="R150" s="188"/>
      <c r="S150" s="188"/>
      <c r="T150" s="189"/>
      <c r="AT150" s="183" t="s">
        <v>204</v>
      </c>
      <c r="AU150" s="183" t="s">
        <v>88</v>
      </c>
      <c r="AV150" s="14" t="s">
        <v>138</v>
      </c>
      <c r="AW150" s="14" t="s">
        <v>34</v>
      </c>
      <c r="AX150" s="14" t="s">
        <v>86</v>
      </c>
      <c r="AY150" s="183" t="s">
        <v>131</v>
      </c>
    </row>
    <row r="151" spans="1:65" s="2" customFormat="1" ht="24.2" customHeight="1">
      <c r="A151" s="31"/>
      <c r="B151" s="142"/>
      <c r="C151" s="143" t="s">
        <v>199</v>
      </c>
      <c r="D151" s="143" t="s">
        <v>134</v>
      </c>
      <c r="E151" s="144" t="s">
        <v>196</v>
      </c>
      <c r="F151" s="145" t="s">
        <v>197</v>
      </c>
      <c r="G151" s="146" t="s">
        <v>192</v>
      </c>
      <c r="H151" s="147">
        <v>9.1999999999999993</v>
      </c>
      <c r="I151" s="148"/>
      <c r="J151" s="149">
        <f>ROUND(I151*H151,2)</f>
        <v>0</v>
      </c>
      <c r="K151" s="145" t="s">
        <v>152</v>
      </c>
      <c r="L151" s="32"/>
      <c r="M151" s="150" t="s">
        <v>1</v>
      </c>
      <c r="N151" s="151" t="s">
        <v>43</v>
      </c>
      <c r="O151" s="57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160</v>
      </c>
      <c r="AT151" s="154" t="s">
        <v>134</v>
      </c>
      <c r="AU151" s="154" t="s">
        <v>88</v>
      </c>
      <c r="AY151" s="16" t="s">
        <v>131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86</v>
      </c>
      <c r="BK151" s="155">
        <f>ROUND(I151*H151,2)</f>
        <v>0</v>
      </c>
      <c r="BL151" s="16" t="s">
        <v>160</v>
      </c>
      <c r="BM151" s="154" t="s">
        <v>248</v>
      </c>
    </row>
    <row r="152" spans="1:65" s="13" customFormat="1">
      <c r="B152" s="171"/>
      <c r="D152" s="156" t="s">
        <v>204</v>
      </c>
      <c r="E152" s="178" t="s">
        <v>1</v>
      </c>
      <c r="F152" s="172" t="s">
        <v>249</v>
      </c>
      <c r="H152" s="173">
        <v>9.1999999999999993</v>
      </c>
      <c r="I152" s="174"/>
      <c r="L152" s="171"/>
      <c r="M152" s="175"/>
      <c r="N152" s="176"/>
      <c r="O152" s="176"/>
      <c r="P152" s="176"/>
      <c r="Q152" s="176"/>
      <c r="R152" s="176"/>
      <c r="S152" s="176"/>
      <c r="T152" s="177"/>
      <c r="AT152" s="178" t="s">
        <v>204</v>
      </c>
      <c r="AU152" s="178" t="s">
        <v>88</v>
      </c>
      <c r="AV152" s="13" t="s">
        <v>88</v>
      </c>
      <c r="AW152" s="13" t="s">
        <v>34</v>
      </c>
      <c r="AX152" s="13" t="s">
        <v>86</v>
      </c>
      <c r="AY152" s="178" t="s">
        <v>131</v>
      </c>
    </row>
    <row r="153" spans="1:65" s="2" customFormat="1" ht="24.2" customHeight="1">
      <c r="A153" s="31"/>
      <c r="B153" s="142"/>
      <c r="C153" s="161" t="s">
        <v>206</v>
      </c>
      <c r="D153" s="161" t="s">
        <v>173</v>
      </c>
      <c r="E153" s="162" t="s">
        <v>200</v>
      </c>
      <c r="F153" s="163" t="s">
        <v>201</v>
      </c>
      <c r="G153" s="164" t="s">
        <v>202</v>
      </c>
      <c r="H153" s="165">
        <v>4.5259999999999998</v>
      </c>
      <c r="I153" s="166"/>
      <c r="J153" s="167">
        <f>ROUND(I153*H153,2)</f>
        <v>0</v>
      </c>
      <c r="K153" s="163" t="s">
        <v>152</v>
      </c>
      <c r="L153" s="168"/>
      <c r="M153" s="169" t="s">
        <v>1</v>
      </c>
      <c r="N153" s="170" t="s">
        <v>43</v>
      </c>
      <c r="O153" s="57"/>
      <c r="P153" s="152">
        <f>O153*H153</f>
        <v>0</v>
      </c>
      <c r="Q153" s="152">
        <v>1E-3</v>
      </c>
      <c r="R153" s="152">
        <f>Q153*H153</f>
        <v>4.5259999999999996E-3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176</v>
      </c>
      <c r="AT153" s="154" t="s">
        <v>173</v>
      </c>
      <c r="AU153" s="154" t="s">
        <v>88</v>
      </c>
      <c r="AY153" s="16" t="s">
        <v>131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86</v>
      </c>
      <c r="BK153" s="155">
        <f>ROUND(I153*H153,2)</f>
        <v>0</v>
      </c>
      <c r="BL153" s="16" t="s">
        <v>160</v>
      </c>
      <c r="BM153" s="154" t="s">
        <v>250</v>
      </c>
    </row>
    <row r="154" spans="1:65" s="13" customFormat="1">
      <c r="B154" s="171"/>
      <c r="D154" s="156" t="s">
        <v>204</v>
      </c>
      <c r="F154" s="172" t="s">
        <v>251</v>
      </c>
      <c r="H154" s="173">
        <v>4.5259999999999998</v>
      </c>
      <c r="I154" s="174"/>
      <c r="L154" s="171"/>
      <c r="M154" s="175"/>
      <c r="N154" s="176"/>
      <c r="O154" s="176"/>
      <c r="P154" s="176"/>
      <c r="Q154" s="176"/>
      <c r="R154" s="176"/>
      <c r="S154" s="176"/>
      <c r="T154" s="177"/>
      <c r="AT154" s="178" t="s">
        <v>204</v>
      </c>
      <c r="AU154" s="178" t="s">
        <v>88</v>
      </c>
      <c r="AV154" s="13" t="s">
        <v>88</v>
      </c>
      <c r="AW154" s="13" t="s">
        <v>3</v>
      </c>
      <c r="AX154" s="13" t="s">
        <v>86</v>
      </c>
      <c r="AY154" s="178" t="s">
        <v>131</v>
      </c>
    </row>
    <row r="155" spans="1:65" s="2" customFormat="1" ht="24.2" customHeight="1">
      <c r="A155" s="31"/>
      <c r="B155" s="142"/>
      <c r="C155" s="143" t="s">
        <v>210</v>
      </c>
      <c r="D155" s="143" t="s">
        <v>134</v>
      </c>
      <c r="E155" s="144" t="s">
        <v>207</v>
      </c>
      <c r="F155" s="145" t="s">
        <v>208</v>
      </c>
      <c r="G155" s="146" t="s">
        <v>192</v>
      </c>
      <c r="H155" s="147">
        <v>9.1999999999999993</v>
      </c>
      <c r="I155" s="148"/>
      <c r="J155" s="149">
        <f>ROUND(I155*H155,2)</f>
        <v>0</v>
      </c>
      <c r="K155" s="145" t="s">
        <v>152</v>
      </c>
      <c r="L155" s="32"/>
      <c r="M155" s="150" t="s">
        <v>1</v>
      </c>
      <c r="N155" s="151" t="s">
        <v>43</v>
      </c>
      <c r="O155" s="57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160</v>
      </c>
      <c r="AT155" s="154" t="s">
        <v>134</v>
      </c>
      <c r="AU155" s="154" t="s">
        <v>88</v>
      </c>
      <c r="AY155" s="16" t="s">
        <v>131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86</v>
      </c>
      <c r="BK155" s="155">
        <f>ROUND(I155*H155,2)</f>
        <v>0</v>
      </c>
      <c r="BL155" s="16" t="s">
        <v>160</v>
      </c>
      <c r="BM155" s="154" t="s">
        <v>252</v>
      </c>
    </row>
    <row r="156" spans="1:65" s="13" customFormat="1">
      <c r="B156" s="171"/>
      <c r="D156" s="156" t="s">
        <v>204</v>
      </c>
      <c r="E156" s="178" t="s">
        <v>1</v>
      </c>
      <c r="F156" s="172" t="s">
        <v>253</v>
      </c>
      <c r="H156" s="173">
        <v>9.1999999999999993</v>
      </c>
      <c r="I156" s="174"/>
      <c r="L156" s="171"/>
      <c r="M156" s="175"/>
      <c r="N156" s="176"/>
      <c r="O156" s="176"/>
      <c r="P156" s="176"/>
      <c r="Q156" s="176"/>
      <c r="R156" s="176"/>
      <c r="S156" s="176"/>
      <c r="T156" s="177"/>
      <c r="AT156" s="178" t="s">
        <v>204</v>
      </c>
      <c r="AU156" s="178" t="s">
        <v>88</v>
      </c>
      <c r="AV156" s="13" t="s">
        <v>88</v>
      </c>
      <c r="AW156" s="13" t="s">
        <v>34</v>
      </c>
      <c r="AX156" s="13" t="s">
        <v>86</v>
      </c>
      <c r="AY156" s="178" t="s">
        <v>131</v>
      </c>
    </row>
    <row r="157" spans="1:65" s="2" customFormat="1" ht="24.2" customHeight="1">
      <c r="A157" s="31"/>
      <c r="B157" s="142"/>
      <c r="C157" s="161" t="s">
        <v>8</v>
      </c>
      <c r="D157" s="161" t="s">
        <v>173</v>
      </c>
      <c r="E157" s="162" t="s">
        <v>211</v>
      </c>
      <c r="F157" s="163" t="s">
        <v>212</v>
      </c>
      <c r="G157" s="164" t="s">
        <v>202</v>
      </c>
      <c r="H157" s="165">
        <v>4.4710000000000001</v>
      </c>
      <c r="I157" s="166"/>
      <c r="J157" s="167">
        <f>ROUND(I157*H157,2)</f>
        <v>0</v>
      </c>
      <c r="K157" s="163" t="s">
        <v>152</v>
      </c>
      <c r="L157" s="168"/>
      <c r="M157" s="169" t="s">
        <v>1</v>
      </c>
      <c r="N157" s="170" t="s">
        <v>43</v>
      </c>
      <c r="O157" s="57"/>
      <c r="P157" s="152">
        <f>O157*H157</f>
        <v>0</v>
      </c>
      <c r="Q157" s="152">
        <v>1E-3</v>
      </c>
      <c r="R157" s="152">
        <f>Q157*H157</f>
        <v>4.4710000000000001E-3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176</v>
      </c>
      <c r="AT157" s="154" t="s">
        <v>173</v>
      </c>
      <c r="AU157" s="154" t="s">
        <v>88</v>
      </c>
      <c r="AY157" s="16" t="s">
        <v>131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86</v>
      </c>
      <c r="BK157" s="155">
        <f>ROUND(I157*H157,2)</f>
        <v>0</v>
      </c>
      <c r="BL157" s="16" t="s">
        <v>160</v>
      </c>
      <c r="BM157" s="154" t="s">
        <v>254</v>
      </c>
    </row>
    <row r="158" spans="1:65" s="13" customFormat="1">
      <c r="B158" s="171"/>
      <c r="D158" s="156" t="s">
        <v>204</v>
      </c>
      <c r="F158" s="172" t="s">
        <v>255</v>
      </c>
      <c r="H158" s="173">
        <v>4.4710000000000001</v>
      </c>
      <c r="I158" s="174"/>
      <c r="L158" s="171"/>
      <c r="M158" s="175"/>
      <c r="N158" s="176"/>
      <c r="O158" s="176"/>
      <c r="P158" s="176"/>
      <c r="Q158" s="176"/>
      <c r="R158" s="176"/>
      <c r="S158" s="176"/>
      <c r="T158" s="177"/>
      <c r="AT158" s="178" t="s">
        <v>204</v>
      </c>
      <c r="AU158" s="178" t="s">
        <v>88</v>
      </c>
      <c r="AV158" s="13" t="s">
        <v>88</v>
      </c>
      <c r="AW158" s="13" t="s">
        <v>3</v>
      </c>
      <c r="AX158" s="13" t="s">
        <v>86</v>
      </c>
      <c r="AY158" s="178" t="s">
        <v>131</v>
      </c>
    </row>
    <row r="159" spans="1:65" s="2" customFormat="1" ht="24.2" customHeight="1">
      <c r="A159" s="31"/>
      <c r="B159" s="142"/>
      <c r="C159" s="143" t="s">
        <v>160</v>
      </c>
      <c r="D159" s="143" t="s">
        <v>134</v>
      </c>
      <c r="E159" s="144" t="s">
        <v>215</v>
      </c>
      <c r="F159" s="145" t="s">
        <v>216</v>
      </c>
      <c r="G159" s="146" t="s">
        <v>192</v>
      </c>
      <c r="H159" s="147">
        <v>6.6</v>
      </c>
      <c r="I159" s="148"/>
      <c r="J159" s="149">
        <f>ROUND(I159*H159,2)</f>
        <v>0</v>
      </c>
      <c r="K159" s="145" t="s">
        <v>152</v>
      </c>
      <c r="L159" s="32"/>
      <c r="M159" s="150" t="s">
        <v>1</v>
      </c>
      <c r="N159" s="151" t="s">
        <v>43</v>
      </c>
      <c r="O159" s="57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160</v>
      </c>
      <c r="AT159" s="154" t="s">
        <v>134</v>
      </c>
      <c r="AU159" s="154" t="s">
        <v>88</v>
      </c>
      <c r="AY159" s="16" t="s">
        <v>131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6" t="s">
        <v>86</v>
      </c>
      <c r="BK159" s="155">
        <f>ROUND(I159*H159,2)</f>
        <v>0</v>
      </c>
      <c r="BL159" s="16" t="s">
        <v>160</v>
      </c>
      <c r="BM159" s="154" t="s">
        <v>256</v>
      </c>
    </row>
    <row r="160" spans="1:65" s="2" customFormat="1" ht="24.2" customHeight="1">
      <c r="A160" s="31"/>
      <c r="B160" s="142"/>
      <c r="C160" s="161" t="s">
        <v>257</v>
      </c>
      <c r="D160" s="161" t="s">
        <v>173</v>
      </c>
      <c r="E160" s="162" t="s">
        <v>218</v>
      </c>
      <c r="F160" s="163" t="s">
        <v>219</v>
      </c>
      <c r="G160" s="164" t="s">
        <v>202</v>
      </c>
      <c r="H160" s="165">
        <v>1.63</v>
      </c>
      <c r="I160" s="166"/>
      <c r="J160" s="167">
        <f>ROUND(I160*H160,2)</f>
        <v>0</v>
      </c>
      <c r="K160" s="163" t="s">
        <v>152</v>
      </c>
      <c r="L160" s="168"/>
      <c r="M160" s="169" t="s">
        <v>1</v>
      </c>
      <c r="N160" s="170" t="s">
        <v>43</v>
      </c>
      <c r="O160" s="57"/>
      <c r="P160" s="152">
        <f>O160*H160</f>
        <v>0</v>
      </c>
      <c r="Q160" s="152">
        <v>1E-3</v>
      </c>
      <c r="R160" s="152">
        <f>Q160*H160</f>
        <v>1.6299999999999999E-3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176</v>
      </c>
      <c r="AT160" s="154" t="s">
        <v>173</v>
      </c>
      <c r="AU160" s="154" t="s">
        <v>88</v>
      </c>
      <c r="AY160" s="16" t="s">
        <v>131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86</v>
      </c>
      <c r="BK160" s="155">
        <f>ROUND(I160*H160,2)</f>
        <v>0</v>
      </c>
      <c r="BL160" s="16" t="s">
        <v>160</v>
      </c>
      <c r="BM160" s="154" t="s">
        <v>258</v>
      </c>
    </row>
    <row r="161" spans="1:51" s="13" customFormat="1">
      <c r="B161" s="171"/>
      <c r="D161" s="156" t="s">
        <v>204</v>
      </c>
      <c r="F161" s="172" t="s">
        <v>259</v>
      </c>
      <c r="H161" s="173">
        <v>1.63</v>
      </c>
      <c r="I161" s="174"/>
      <c r="L161" s="171"/>
      <c r="M161" s="179"/>
      <c r="N161" s="180"/>
      <c r="O161" s="180"/>
      <c r="P161" s="180"/>
      <c r="Q161" s="180"/>
      <c r="R161" s="180"/>
      <c r="S161" s="180"/>
      <c r="T161" s="181"/>
      <c r="AT161" s="178" t="s">
        <v>204</v>
      </c>
      <c r="AU161" s="178" t="s">
        <v>88</v>
      </c>
      <c r="AV161" s="13" t="s">
        <v>88</v>
      </c>
      <c r="AW161" s="13" t="s">
        <v>3</v>
      </c>
      <c r="AX161" s="13" t="s">
        <v>86</v>
      </c>
      <c r="AY161" s="178" t="s">
        <v>131</v>
      </c>
    </row>
    <row r="162" spans="1:51" s="2" customFormat="1" ht="6.95" customHeight="1">
      <c r="A162" s="31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32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autoFilter ref="C121:K16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142" workbookViewId="0">
      <selection activeCell="K157" sqref="K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102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zakázky'!K6</f>
        <v>VD Lovosice, oprava pohonů dolních vrat a uzávěrů obtoků MPK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1" t="s">
        <v>260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zakázky'!E14</f>
        <v>Vyplň údaj</v>
      </c>
      <c r="F18" s="210"/>
      <c r="G18" s="210"/>
      <c r="H18" s="21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ROUND(J125,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ROUND((SUM(BE125:BE161)),  2)</f>
        <v>0</v>
      </c>
      <c r="G33" s="31"/>
      <c r="H33" s="31"/>
      <c r="I33" s="99">
        <v>0.21</v>
      </c>
      <c r="J33" s="98">
        <f>ROUND(((SUM(BE125:BE161))*I33),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ROUND((SUM(BF125:BF161)),  2)</f>
        <v>0</v>
      </c>
      <c r="G34" s="31"/>
      <c r="H34" s="31"/>
      <c r="I34" s="99">
        <v>0.15</v>
      </c>
      <c r="J34" s="98">
        <f>ROUND(((SUM(BF125:BF161))*I34),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ROUND((SUM(BG125:BG161)),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ROUND((SUM(BH125:BH161)),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ROUND((SUM(BI125:BI161)),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VD Lovosice, oprava pohonů dolních vrat a uzávěrů obtoků MPK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1" t="str">
        <f>E9</f>
        <v>PS3_EEASR - PS 3. Část elektro + ASŘ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Lovosice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106</v>
      </c>
      <c r="D94" s="100"/>
      <c r="E94" s="100"/>
      <c r="F94" s="100"/>
      <c r="G94" s="100"/>
      <c r="H94" s="100"/>
      <c r="I94" s="100"/>
      <c r="J94" s="109" t="s">
        <v>107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108</v>
      </c>
      <c r="D96" s="31"/>
      <c r="E96" s="31"/>
      <c r="F96" s="31"/>
      <c r="G96" s="31"/>
      <c r="H96" s="31"/>
      <c r="I96" s="31"/>
      <c r="J96" s="70">
        <f>J125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109</v>
      </c>
    </row>
    <row r="97" spans="1:31" s="9" customFormat="1" ht="24.95" customHeight="1">
      <c r="B97" s="111"/>
      <c r="D97" s="112" t="s">
        <v>261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0" customFormat="1" ht="19.899999999999999" customHeight="1">
      <c r="B98" s="115"/>
      <c r="D98" s="116" t="s">
        <v>262</v>
      </c>
      <c r="E98" s="117"/>
      <c r="F98" s="117"/>
      <c r="G98" s="117"/>
      <c r="H98" s="117"/>
      <c r="I98" s="117"/>
      <c r="J98" s="118">
        <f>J127</f>
        <v>0</v>
      </c>
      <c r="L98" s="115"/>
    </row>
    <row r="99" spans="1:31" s="10" customFormat="1" ht="19.899999999999999" customHeight="1">
      <c r="B99" s="115"/>
      <c r="D99" s="116" t="s">
        <v>263</v>
      </c>
      <c r="E99" s="117"/>
      <c r="F99" s="117"/>
      <c r="G99" s="117"/>
      <c r="H99" s="117"/>
      <c r="I99" s="117"/>
      <c r="J99" s="118">
        <f>J145</f>
        <v>0</v>
      </c>
      <c r="L99" s="115"/>
    </row>
    <row r="100" spans="1:31" s="9" customFormat="1" ht="24.95" customHeight="1">
      <c r="B100" s="111"/>
      <c r="D100" s="112" t="s">
        <v>264</v>
      </c>
      <c r="E100" s="113"/>
      <c r="F100" s="113"/>
      <c r="G100" s="113"/>
      <c r="H100" s="113"/>
      <c r="I100" s="113"/>
      <c r="J100" s="114">
        <f>J147</f>
        <v>0</v>
      </c>
      <c r="L100" s="111"/>
    </row>
    <row r="101" spans="1:31" s="10" customFormat="1" ht="19.899999999999999" customHeight="1">
      <c r="B101" s="115"/>
      <c r="D101" s="116" t="s">
        <v>265</v>
      </c>
      <c r="E101" s="117"/>
      <c r="F101" s="117"/>
      <c r="G101" s="117"/>
      <c r="H101" s="117"/>
      <c r="I101" s="117"/>
      <c r="J101" s="118">
        <f>J148</f>
        <v>0</v>
      </c>
      <c r="L101" s="115"/>
    </row>
    <row r="102" spans="1:31" s="9" customFormat="1" ht="24.95" customHeight="1">
      <c r="B102" s="111"/>
      <c r="D102" s="112" t="s">
        <v>266</v>
      </c>
      <c r="E102" s="113"/>
      <c r="F102" s="113"/>
      <c r="G102" s="113"/>
      <c r="H102" s="113"/>
      <c r="I102" s="113"/>
      <c r="J102" s="114">
        <f>J155</f>
        <v>0</v>
      </c>
      <c r="L102" s="111"/>
    </row>
    <row r="103" spans="1:31" s="10" customFormat="1" ht="19.899999999999999" customHeight="1">
      <c r="B103" s="115"/>
      <c r="D103" s="116" t="s">
        <v>267</v>
      </c>
      <c r="E103" s="117"/>
      <c r="F103" s="117"/>
      <c r="G103" s="117"/>
      <c r="H103" s="117"/>
      <c r="I103" s="117"/>
      <c r="J103" s="118">
        <f>J156</f>
        <v>0</v>
      </c>
      <c r="L103" s="115"/>
    </row>
    <row r="104" spans="1:31" s="10" customFormat="1" ht="19.899999999999999" customHeight="1">
      <c r="B104" s="115"/>
      <c r="D104" s="116" t="s">
        <v>268</v>
      </c>
      <c r="E104" s="117"/>
      <c r="F104" s="117"/>
      <c r="G104" s="117"/>
      <c r="H104" s="117"/>
      <c r="I104" s="117"/>
      <c r="J104" s="118">
        <f>J158</f>
        <v>0</v>
      </c>
      <c r="L104" s="115"/>
    </row>
    <row r="105" spans="1:31" s="10" customFormat="1" ht="19.899999999999999" customHeight="1">
      <c r="B105" s="115"/>
      <c r="D105" s="116" t="s">
        <v>269</v>
      </c>
      <c r="E105" s="117"/>
      <c r="F105" s="117"/>
      <c r="G105" s="117"/>
      <c r="H105" s="117"/>
      <c r="I105" s="117"/>
      <c r="J105" s="118">
        <f>J160</f>
        <v>0</v>
      </c>
      <c r="L105" s="115"/>
    </row>
    <row r="106" spans="1:31" s="2" customFormat="1" ht="21.7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116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38" t="str">
        <f>E7</f>
        <v>VD Lovosice, oprava pohonů dolních vrat a uzávěrů obtoků MPK</v>
      </c>
      <c r="F115" s="239"/>
      <c r="G115" s="239"/>
      <c r="H115" s="239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103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1"/>
      <c r="D117" s="31"/>
      <c r="E117" s="221" t="str">
        <f>E9</f>
        <v>PS3_EEASR - PS 3. Část elektro + ASŘ</v>
      </c>
      <c r="F117" s="237"/>
      <c r="G117" s="237"/>
      <c r="H117" s="237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21</v>
      </c>
      <c r="D119" s="31"/>
      <c r="E119" s="31"/>
      <c r="F119" s="24" t="str">
        <f>F12</f>
        <v>VD Lovosice</v>
      </c>
      <c r="G119" s="31"/>
      <c r="H119" s="31"/>
      <c r="I119" s="26" t="s">
        <v>23</v>
      </c>
      <c r="J119" s="54" t="str">
        <f>IF(J12="","",J12)</f>
        <v>21. 10. 2022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25</v>
      </c>
      <c r="D121" s="31"/>
      <c r="E121" s="31"/>
      <c r="F121" s="24" t="str">
        <f>E15</f>
        <v>Povodí Labe, státní podnik</v>
      </c>
      <c r="G121" s="31"/>
      <c r="H121" s="31"/>
      <c r="I121" s="26" t="s">
        <v>32</v>
      </c>
      <c r="J121" s="29" t="str">
        <f>E21</f>
        <v>PS Profi, s.r.o.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30</v>
      </c>
      <c r="D122" s="31"/>
      <c r="E122" s="31"/>
      <c r="F122" s="24" t="str">
        <f>IF(E18="","",E18)</f>
        <v>Vyplň údaj</v>
      </c>
      <c r="G122" s="31"/>
      <c r="H122" s="31"/>
      <c r="I122" s="26" t="s">
        <v>35</v>
      </c>
      <c r="J122" s="29" t="str">
        <f>E24</f>
        <v>MD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19"/>
      <c r="B124" s="120"/>
      <c r="C124" s="121" t="s">
        <v>117</v>
      </c>
      <c r="D124" s="122" t="s">
        <v>63</v>
      </c>
      <c r="E124" s="122" t="s">
        <v>59</v>
      </c>
      <c r="F124" s="122" t="s">
        <v>60</v>
      </c>
      <c r="G124" s="122" t="s">
        <v>118</v>
      </c>
      <c r="H124" s="122" t="s">
        <v>119</v>
      </c>
      <c r="I124" s="122" t="s">
        <v>120</v>
      </c>
      <c r="J124" s="122" t="s">
        <v>107</v>
      </c>
      <c r="K124" s="123" t="s">
        <v>121</v>
      </c>
      <c r="L124" s="124"/>
      <c r="M124" s="61" t="s">
        <v>1</v>
      </c>
      <c r="N124" s="62" t="s">
        <v>42</v>
      </c>
      <c r="O124" s="62" t="s">
        <v>122</v>
      </c>
      <c r="P124" s="62" t="s">
        <v>123</v>
      </c>
      <c r="Q124" s="62" t="s">
        <v>124</v>
      </c>
      <c r="R124" s="62" t="s">
        <v>125</v>
      </c>
      <c r="S124" s="62" t="s">
        <v>126</v>
      </c>
      <c r="T124" s="63" t="s">
        <v>127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>
      <c r="A125" s="31"/>
      <c r="B125" s="32"/>
      <c r="C125" s="68" t="s">
        <v>128</v>
      </c>
      <c r="D125" s="31"/>
      <c r="E125" s="31"/>
      <c r="F125" s="31"/>
      <c r="G125" s="31"/>
      <c r="H125" s="31"/>
      <c r="I125" s="31"/>
      <c r="J125" s="125">
        <f>BK125</f>
        <v>0</v>
      </c>
      <c r="K125" s="31"/>
      <c r="L125" s="32"/>
      <c r="M125" s="64"/>
      <c r="N125" s="55"/>
      <c r="O125" s="65"/>
      <c r="P125" s="126">
        <f>P126+P147+P155</f>
        <v>0</v>
      </c>
      <c r="Q125" s="65"/>
      <c r="R125" s="126">
        <f>R126+R147+R155</f>
        <v>0</v>
      </c>
      <c r="S125" s="65"/>
      <c r="T125" s="127">
        <f>T126+T147+T155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77</v>
      </c>
      <c r="AU125" s="16" t="s">
        <v>109</v>
      </c>
      <c r="BK125" s="128">
        <f>BK126+BK147+BK155</f>
        <v>0</v>
      </c>
    </row>
    <row r="126" spans="1:65" s="12" customFormat="1" ht="25.9" customHeight="1">
      <c r="B126" s="129"/>
      <c r="D126" s="130" t="s">
        <v>77</v>
      </c>
      <c r="E126" s="131" t="s">
        <v>173</v>
      </c>
      <c r="F126" s="131" t="s">
        <v>270</v>
      </c>
      <c r="I126" s="132"/>
      <c r="J126" s="133">
        <f>BK126</f>
        <v>0</v>
      </c>
      <c r="L126" s="129"/>
      <c r="M126" s="134"/>
      <c r="N126" s="135"/>
      <c r="O126" s="135"/>
      <c r="P126" s="136">
        <f>P127+P145</f>
        <v>0</v>
      </c>
      <c r="Q126" s="135"/>
      <c r="R126" s="136">
        <f>R127+R145</f>
        <v>0</v>
      </c>
      <c r="S126" s="135"/>
      <c r="T126" s="137">
        <f>T127+T145</f>
        <v>0</v>
      </c>
      <c r="AR126" s="130" t="s">
        <v>148</v>
      </c>
      <c r="AT126" s="138" t="s">
        <v>77</v>
      </c>
      <c r="AU126" s="138" t="s">
        <v>78</v>
      </c>
      <c r="AY126" s="130" t="s">
        <v>131</v>
      </c>
      <c r="BK126" s="139">
        <f>BK127+BK145</f>
        <v>0</v>
      </c>
    </row>
    <row r="127" spans="1:65" s="12" customFormat="1" ht="22.9" customHeight="1">
      <c r="B127" s="129"/>
      <c r="D127" s="130" t="s">
        <v>77</v>
      </c>
      <c r="E127" s="140" t="s">
        <v>271</v>
      </c>
      <c r="F127" s="140" t="s">
        <v>272</v>
      </c>
      <c r="I127" s="132"/>
      <c r="J127" s="141">
        <f>BK127</f>
        <v>0</v>
      </c>
      <c r="L127" s="129"/>
      <c r="M127" s="134"/>
      <c r="N127" s="135"/>
      <c r="O127" s="135"/>
      <c r="P127" s="136">
        <f>SUM(P128:P144)</f>
        <v>0</v>
      </c>
      <c r="Q127" s="135"/>
      <c r="R127" s="136">
        <f>SUM(R128:R144)</f>
        <v>0</v>
      </c>
      <c r="S127" s="135"/>
      <c r="T127" s="137">
        <f>SUM(T128:T144)</f>
        <v>0</v>
      </c>
      <c r="AR127" s="130" t="s">
        <v>148</v>
      </c>
      <c r="AT127" s="138" t="s">
        <v>77</v>
      </c>
      <c r="AU127" s="138" t="s">
        <v>86</v>
      </c>
      <c r="AY127" s="130" t="s">
        <v>131</v>
      </c>
      <c r="BK127" s="139">
        <f>SUM(BK128:BK144)</f>
        <v>0</v>
      </c>
    </row>
    <row r="128" spans="1:65" s="2" customFormat="1" ht="16.5" customHeight="1">
      <c r="A128" s="31"/>
      <c r="B128" s="142"/>
      <c r="C128" s="143" t="s">
        <v>86</v>
      </c>
      <c r="D128" s="143" t="s">
        <v>134</v>
      </c>
      <c r="E128" s="144" t="s">
        <v>273</v>
      </c>
      <c r="F128" s="145" t="s">
        <v>274</v>
      </c>
      <c r="G128" s="146" t="s">
        <v>137</v>
      </c>
      <c r="H128" s="147">
        <v>1</v>
      </c>
      <c r="I128" s="148"/>
      <c r="J128" s="149">
        <f>ROUND(I128*H128,2)</f>
        <v>0</v>
      </c>
      <c r="K128" s="145" t="s">
        <v>1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275</v>
      </c>
      <c r="AT128" s="154" t="s">
        <v>134</v>
      </c>
      <c r="AU128" s="154" t="s">
        <v>88</v>
      </c>
      <c r="AY128" s="16" t="s">
        <v>131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275</v>
      </c>
      <c r="BM128" s="154" t="s">
        <v>276</v>
      </c>
    </row>
    <row r="129" spans="1:65" s="2" customFormat="1" ht="21.75" customHeight="1">
      <c r="A129" s="31"/>
      <c r="B129" s="142"/>
      <c r="C129" s="143" t="s">
        <v>88</v>
      </c>
      <c r="D129" s="143" t="s">
        <v>134</v>
      </c>
      <c r="E129" s="144" t="s">
        <v>277</v>
      </c>
      <c r="F129" s="145" t="s">
        <v>278</v>
      </c>
      <c r="G129" s="146" t="s">
        <v>137</v>
      </c>
      <c r="H129" s="147">
        <v>1</v>
      </c>
      <c r="I129" s="148"/>
      <c r="J129" s="149">
        <f>ROUND(I129*H129,2)</f>
        <v>0</v>
      </c>
      <c r="K129" s="145" t="s">
        <v>1</v>
      </c>
      <c r="L129" s="32"/>
      <c r="M129" s="150" t="s">
        <v>1</v>
      </c>
      <c r="N129" s="151" t="s">
        <v>43</v>
      </c>
      <c r="O129" s="57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275</v>
      </c>
      <c r="AT129" s="154" t="s">
        <v>134</v>
      </c>
      <c r="AU129" s="154" t="s">
        <v>88</v>
      </c>
      <c r="AY129" s="16" t="s">
        <v>131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6" t="s">
        <v>86</v>
      </c>
      <c r="BK129" s="155">
        <f>ROUND(I129*H129,2)</f>
        <v>0</v>
      </c>
      <c r="BL129" s="16" t="s">
        <v>275</v>
      </c>
      <c r="BM129" s="154" t="s">
        <v>279</v>
      </c>
    </row>
    <row r="130" spans="1:65" s="2" customFormat="1" ht="39">
      <c r="A130" s="31"/>
      <c r="B130" s="32"/>
      <c r="C130" s="31"/>
      <c r="D130" s="156" t="s">
        <v>140</v>
      </c>
      <c r="E130" s="31"/>
      <c r="F130" s="157" t="s">
        <v>280</v>
      </c>
      <c r="G130" s="31"/>
      <c r="H130" s="31"/>
      <c r="I130" s="158"/>
      <c r="J130" s="31"/>
      <c r="K130" s="31"/>
      <c r="L130" s="32"/>
      <c r="M130" s="159"/>
      <c r="N130" s="160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140</v>
      </c>
      <c r="AU130" s="16" t="s">
        <v>88</v>
      </c>
    </row>
    <row r="131" spans="1:65" s="2" customFormat="1" ht="16.5" customHeight="1">
      <c r="A131" s="31"/>
      <c r="B131" s="142"/>
      <c r="C131" s="161" t="s">
        <v>148</v>
      </c>
      <c r="D131" s="161" t="s">
        <v>173</v>
      </c>
      <c r="E131" s="162" t="s">
        <v>281</v>
      </c>
      <c r="F131" s="163" t="s">
        <v>282</v>
      </c>
      <c r="G131" s="164" t="s">
        <v>137</v>
      </c>
      <c r="H131" s="165">
        <v>1</v>
      </c>
      <c r="I131" s="166"/>
      <c r="J131" s="167">
        <f>ROUND(I131*H131,2)</f>
        <v>0</v>
      </c>
      <c r="K131" s="163" t="s">
        <v>1</v>
      </c>
      <c r="L131" s="168"/>
      <c r="M131" s="169" t="s">
        <v>1</v>
      </c>
      <c r="N131" s="170" t="s">
        <v>43</v>
      </c>
      <c r="O131" s="57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283</v>
      </c>
      <c r="AT131" s="154" t="s">
        <v>173</v>
      </c>
      <c r="AU131" s="154" t="s">
        <v>88</v>
      </c>
      <c r="AY131" s="16" t="s">
        <v>131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86</v>
      </c>
      <c r="BK131" s="155">
        <f>ROUND(I131*H131,2)</f>
        <v>0</v>
      </c>
      <c r="BL131" s="16" t="s">
        <v>275</v>
      </c>
      <c r="BM131" s="154" t="s">
        <v>284</v>
      </c>
    </row>
    <row r="132" spans="1:65" s="2" customFormat="1" ht="29.25">
      <c r="A132" s="31"/>
      <c r="B132" s="32"/>
      <c r="C132" s="31"/>
      <c r="D132" s="156" t="s">
        <v>140</v>
      </c>
      <c r="E132" s="31"/>
      <c r="F132" s="157" t="s">
        <v>285</v>
      </c>
      <c r="G132" s="31"/>
      <c r="H132" s="31"/>
      <c r="I132" s="158"/>
      <c r="J132" s="31"/>
      <c r="K132" s="31"/>
      <c r="L132" s="32"/>
      <c r="M132" s="159"/>
      <c r="N132" s="160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140</v>
      </c>
      <c r="AU132" s="16" t="s">
        <v>88</v>
      </c>
    </row>
    <row r="133" spans="1:65" s="2" customFormat="1" ht="16.5" customHeight="1">
      <c r="A133" s="31"/>
      <c r="B133" s="142"/>
      <c r="C133" s="161" t="s">
        <v>138</v>
      </c>
      <c r="D133" s="161" t="s">
        <v>173</v>
      </c>
      <c r="E133" s="162" t="s">
        <v>286</v>
      </c>
      <c r="F133" s="163" t="s">
        <v>287</v>
      </c>
      <c r="G133" s="164" t="s">
        <v>137</v>
      </c>
      <c r="H133" s="165">
        <v>1</v>
      </c>
      <c r="I133" s="166"/>
      <c r="J133" s="167">
        <f>ROUND(I133*H133,2)</f>
        <v>0</v>
      </c>
      <c r="K133" s="163" t="s">
        <v>1</v>
      </c>
      <c r="L133" s="168"/>
      <c r="M133" s="169" t="s">
        <v>1</v>
      </c>
      <c r="N133" s="170" t="s">
        <v>43</v>
      </c>
      <c r="O133" s="57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283</v>
      </c>
      <c r="AT133" s="154" t="s">
        <v>173</v>
      </c>
      <c r="AU133" s="154" t="s">
        <v>88</v>
      </c>
      <c r="AY133" s="16" t="s">
        <v>131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86</v>
      </c>
      <c r="BK133" s="155">
        <f>ROUND(I133*H133,2)</f>
        <v>0</v>
      </c>
      <c r="BL133" s="16" t="s">
        <v>275</v>
      </c>
      <c r="BM133" s="154" t="s">
        <v>288</v>
      </c>
    </row>
    <row r="134" spans="1:65" s="2" customFormat="1" ht="29.25">
      <c r="A134" s="31"/>
      <c r="B134" s="32"/>
      <c r="C134" s="31"/>
      <c r="D134" s="156" t="s">
        <v>140</v>
      </c>
      <c r="E134" s="31"/>
      <c r="F134" s="157" t="s">
        <v>289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140</v>
      </c>
      <c r="AU134" s="16" t="s">
        <v>88</v>
      </c>
    </row>
    <row r="135" spans="1:65" s="2" customFormat="1" ht="16.5" customHeight="1">
      <c r="A135" s="31"/>
      <c r="B135" s="142"/>
      <c r="C135" s="161" t="s">
        <v>163</v>
      </c>
      <c r="D135" s="161" t="s">
        <v>173</v>
      </c>
      <c r="E135" s="162" t="s">
        <v>290</v>
      </c>
      <c r="F135" s="163" t="s">
        <v>291</v>
      </c>
      <c r="G135" s="164" t="s">
        <v>137</v>
      </c>
      <c r="H135" s="165">
        <v>1</v>
      </c>
      <c r="I135" s="166"/>
      <c r="J135" s="167">
        <f>ROUND(I135*H135,2)</f>
        <v>0</v>
      </c>
      <c r="K135" s="163" t="s">
        <v>1</v>
      </c>
      <c r="L135" s="168"/>
      <c r="M135" s="169" t="s">
        <v>1</v>
      </c>
      <c r="N135" s="170" t="s">
        <v>43</v>
      </c>
      <c r="O135" s="57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283</v>
      </c>
      <c r="AT135" s="154" t="s">
        <v>173</v>
      </c>
      <c r="AU135" s="154" t="s">
        <v>88</v>
      </c>
      <c r="AY135" s="16" t="s">
        <v>131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275</v>
      </c>
      <c r="BM135" s="154" t="s">
        <v>292</v>
      </c>
    </row>
    <row r="136" spans="1:65" s="2" customFormat="1" ht="29.25">
      <c r="A136" s="31"/>
      <c r="B136" s="32"/>
      <c r="C136" s="31"/>
      <c r="D136" s="156" t="s">
        <v>140</v>
      </c>
      <c r="E136" s="31"/>
      <c r="F136" s="157" t="s">
        <v>293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140</v>
      </c>
      <c r="AU136" s="16" t="s">
        <v>88</v>
      </c>
    </row>
    <row r="137" spans="1:65" s="2" customFormat="1" ht="16.5" customHeight="1">
      <c r="A137" s="31"/>
      <c r="B137" s="142"/>
      <c r="C137" s="161" t="s">
        <v>168</v>
      </c>
      <c r="D137" s="161" t="s">
        <v>173</v>
      </c>
      <c r="E137" s="162" t="s">
        <v>294</v>
      </c>
      <c r="F137" s="163" t="s">
        <v>295</v>
      </c>
      <c r="G137" s="164" t="s">
        <v>137</v>
      </c>
      <c r="H137" s="165">
        <v>1</v>
      </c>
      <c r="I137" s="166"/>
      <c r="J137" s="167">
        <f>ROUND(I137*H137,2)</f>
        <v>0</v>
      </c>
      <c r="K137" s="163" t="s">
        <v>1</v>
      </c>
      <c r="L137" s="168"/>
      <c r="M137" s="169" t="s">
        <v>1</v>
      </c>
      <c r="N137" s="170" t="s">
        <v>43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283</v>
      </c>
      <c r="AT137" s="154" t="s">
        <v>173</v>
      </c>
      <c r="AU137" s="154" t="s">
        <v>88</v>
      </c>
      <c r="AY137" s="16" t="s">
        <v>131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86</v>
      </c>
      <c r="BK137" s="155">
        <f>ROUND(I137*H137,2)</f>
        <v>0</v>
      </c>
      <c r="BL137" s="16" t="s">
        <v>275</v>
      </c>
      <c r="BM137" s="154" t="s">
        <v>296</v>
      </c>
    </row>
    <row r="138" spans="1:65" s="2" customFormat="1" ht="29.25">
      <c r="A138" s="31"/>
      <c r="B138" s="32"/>
      <c r="C138" s="31"/>
      <c r="D138" s="156" t="s">
        <v>140</v>
      </c>
      <c r="E138" s="31"/>
      <c r="F138" s="157" t="s">
        <v>297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140</v>
      </c>
      <c r="AU138" s="16" t="s">
        <v>88</v>
      </c>
    </row>
    <row r="139" spans="1:65" s="2" customFormat="1" ht="16.5" customHeight="1">
      <c r="A139" s="31"/>
      <c r="B139" s="142"/>
      <c r="C139" s="161" t="s">
        <v>172</v>
      </c>
      <c r="D139" s="161" t="s">
        <v>173</v>
      </c>
      <c r="E139" s="162" t="s">
        <v>298</v>
      </c>
      <c r="F139" s="163" t="s">
        <v>299</v>
      </c>
      <c r="G139" s="164" t="s">
        <v>137</v>
      </c>
      <c r="H139" s="165">
        <v>1</v>
      </c>
      <c r="I139" s="166"/>
      <c r="J139" s="167">
        <f>ROUND(I139*H139,2)</f>
        <v>0</v>
      </c>
      <c r="K139" s="163" t="s">
        <v>1</v>
      </c>
      <c r="L139" s="168"/>
      <c r="M139" s="169" t="s">
        <v>1</v>
      </c>
      <c r="N139" s="170" t="s">
        <v>43</v>
      </c>
      <c r="O139" s="57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283</v>
      </c>
      <c r="AT139" s="154" t="s">
        <v>173</v>
      </c>
      <c r="AU139" s="154" t="s">
        <v>88</v>
      </c>
      <c r="AY139" s="16" t="s">
        <v>131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86</v>
      </c>
      <c r="BK139" s="155">
        <f>ROUND(I139*H139,2)</f>
        <v>0</v>
      </c>
      <c r="BL139" s="16" t="s">
        <v>275</v>
      </c>
      <c r="BM139" s="154" t="s">
        <v>300</v>
      </c>
    </row>
    <row r="140" spans="1:65" s="2" customFormat="1" ht="29.25">
      <c r="A140" s="31"/>
      <c r="B140" s="32"/>
      <c r="C140" s="31"/>
      <c r="D140" s="156" t="s">
        <v>140</v>
      </c>
      <c r="E140" s="31"/>
      <c r="F140" s="157" t="s">
        <v>301</v>
      </c>
      <c r="G140" s="31"/>
      <c r="H140" s="31"/>
      <c r="I140" s="158"/>
      <c r="J140" s="31"/>
      <c r="K140" s="31"/>
      <c r="L140" s="32"/>
      <c r="M140" s="159"/>
      <c r="N140" s="160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140</v>
      </c>
      <c r="AU140" s="16" t="s">
        <v>88</v>
      </c>
    </row>
    <row r="141" spans="1:65" s="2" customFormat="1" ht="16.5" customHeight="1">
      <c r="A141" s="31"/>
      <c r="B141" s="142"/>
      <c r="C141" s="161" t="s">
        <v>179</v>
      </c>
      <c r="D141" s="161" t="s">
        <v>173</v>
      </c>
      <c r="E141" s="162" t="s">
        <v>302</v>
      </c>
      <c r="F141" s="163" t="s">
        <v>303</v>
      </c>
      <c r="G141" s="164" t="s">
        <v>137</v>
      </c>
      <c r="H141" s="165">
        <v>1</v>
      </c>
      <c r="I141" s="166"/>
      <c r="J141" s="167">
        <f>ROUND(I141*H141,2)</f>
        <v>0</v>
      </c>
      <c r="K141" s="163" t="s">
        <v>1</v>
      </c>
      <c r="L141" s="168"/>
      <c r="M141" s="169" t="s">
        <v>1</v>
      </c>
      <c r="N141" s="170" t="s">
        <v>43</v>
      </c>
      <c r="O141" s="57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283</v>
      </c>
      <c r="AT141" s="154" t="s">
        <v>173</v>
      </c>
      <c r="AU141" s="154" t="s">
        <v>88</v>
      </c>
      <c r="AY141" s="16" t="s">
        <v>131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86</v>
      </c>
      <c r="BK141" s="155">
        <f>ROUND(I141*H141,2)</f>
        <v>0</v>
      </c>
      <c r="BL141" s="16" t="s">
        <v>275</v>
      </c>
      <c r="BM141" s="154" t="s">
        <v>304</v>
      </c>
    </row>
    <row r="142" spans="1:65" s="2" customFormat="1" ht="29.25">
      <c r="A142" s="31"/>
      <c r="B142" s="32"/>
      <c r="C142" s="31"/>
      <c r="D142" s="156" t="s">
        <v>140</v>
      </c>
      <c r="E142" s="31"/>
      <c r="F142" s="157" t="s">
        <v>305</v>
      </c>
      <c r="G142" s="31"/>
      <c r="H142" s="31"/>
      <c r="I142" s="158"/>
      <c r="J142" s="31"/>
      <c r="K142" s="31"/>
      <c r="L142" s="32"/>
      <c r="M142" s="159"/>
      <c r="N142" s="160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140</v>
      </c>
      <c r="AU142" s="16" t="s">
        <v>88</v>
      </c>
    </row>
    <row r="143" spans="1:65" s="2" customFormat="1" ht="16.5" customHeight="1">
      <c r="A143" s="31"/>
      <c r="B143" s="142"/>
      <c r="C143" s="161" t="s">
        <v>132</v>
      </c>
      <c r="D143" s="161" t="s">
        <v>173</v>
      </c>
      <c r="E143" s="162" t="s">
        <v>306</v>
      </c>
      <c r="F143" s="163" t="s">
        <v>307</v>
      </c>
      <c r="G143" s="164" t="s">
        <v>137</v>
      </c>
      <c r="H143" s="165">
        <v>1</v>
      </c>
      <c r="I143" s="166"/>
      <c r="J143" s="167">
        <f>ROUND(I143*H143,2)</f>
        <v>0</v>
      </c>
      <c r="K143" s="163" t="s">
        <v>1</v>
      </c>
      <c r="L143" s="168"/>
      <c r="M143" s="169" t="s">
        <v>1</v>
      </c>
      <c r="N143" s="170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283</v>
      </c>
      <c r="AT143" s="154" t="s">
        <v>173</v>
      </c>
      <c r="AU143" s="154" t="s">
        <v>88</v>
      </c>
      <c r="AY143" s="16" t="s">
        <v>131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275</v>
      </c>
      <c r="BM143" s="154" t="s">
        <v>308</v>
      </c>
    </row>
    <row r="144" spans="1:65" s="2" customFormat="1" ht="29.25">
      <c r="A144" s="31"/>
      <c r="B144" s="32"/>
      <c r="C144" s="31"/>
      <c r="D144" s="156" t="s">
        <v>140</v>
      </c>
      <c r="E144" s="31"/>
      <c r="F144" s="157" t="s">
        <v>309</v>
      </c>
      <c r="G144" s="31"/>
      <c r="H144" s="31"/>
      <c r="I144" s="158"/>
      <c r="J144" s="31"/>
      <c r="K144" s="31"/>
      <c r="L144" s="32"/>
      <c r="M144" s="159"/>
      <c r="N144" s="160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140</v>
      </c>
      <c r="AU144" s="16" t="s">
        <v>88</v>
      </c>
    </row>
    <row r="145" spans="1:65" s="12" customFormat="1" ht="22.9" customHeight="1">
      <c r="B145" s="129"/>
      <c r="D145" s="130" t="s">
        <v>77</v>
      </c>
      <c r="E145" s="140" t="s">
        <v>310</v>
      </c>
      <c r="F145" s="140" t="s">
        <v>311</v>
      </c>
      <c r="I145" s="132"/>
      <c r="J145" s="141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</v>
      </c>
      <c r="S145" s="135"/>
      <c r="T145" s="137">
        <f>T146</f>
        <v>0</v>
      </c>
      <c r="AR145" s="130" t="s">
        <v>148</v>
      </c>
      <c r="AT145" s="138" t="s">
        <v>77</v>
      </c>
      <c r="AU145" s="138" t="s">
        <v>86</v>
      </c>
      <c r="AY145" s="130" t="s">
        <v>131</v>
      </c>
      <c r="BK145" s="139">
        <f>BK146</f>
        <v>0</v>
      </c>
    </row>
    <row r="146" spans="1:65" s="2" customFormat="1" ht="16.5" customHeight="1">
      <c r="A146" s="31"/>
      <c r="B146" s="142"/>
      <c r="C146" s="143" t="s">
        <v>189</v>
      </c>
      <c r="D146" s="143" t="s">
        <v>134</v>
      </c>
      <c r="E146" s="144" t="s">
        <v>312</v>
      </c>
      <c r="F146" s="145" t="s">
        <v>313</v>
      </c>
      <c r="G146" s="146" t="s">
        <v>314</v>
      </c>
      <c r="H146" s="147">
        <v>1</v>
      </c>
      <c r="I146" s="148"/>
      <c r="J146" s="149">
        <f>ROUND(I146*H146,2)</f>
        <v>0</v>
      </c>
      <c r="K146" s="145" t="s">
        <v>1</v>
      </c>
      <c r="L146" s="32"/>
      <c r="M146" s="150" t="s">
        <v>1</v>
      </c>
      <c r="N146" s="151" t="s">
        <v>43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275</v>
      </c>
      <c r="AT146" s="154" t="s">
        <v>134</v>
      </c>
      <c r="AU146" s="154" t="s">
        <v>88</v>
      </c>
      <c r="AY146" s="16" t="s">
        <v>131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86</v>
      </c>
      <c r="BK146" s="155">
        <f>ROUND(I146*H146,2)</f>
        <v>0</v>
      </c>
      <c r="BL146" s="16" t="s">
        <v>275</v>
      </c>
      <c r="BM146" s="154" t="s">
        <v>315</v>
      </c>
    </row>
    <row r="147" spans="1:65" s="12" customFormat="1" ht="25.9" customHeight="1">
      <c r="B147" s="129"/>
      <c r="D147" s="130" t="s">
        <v>77</v>
      </c>
      <c r="E147" s="131" t="s">
        <v>316</v>
      </c>
      <c r="F147" s="131" t="s">
        <v>317</v>
      </c>
      <c r="I147" s="132"/>
      <c r="J147" s="133">
        <f>BK147</f>
        <v>0</v>
      </c>
      <c r="L147" s="129"/>
      <c r="M147" s="134"/>
      <c r="N147" s="135"/>
      <c r="O147" s="135"/>
      <c r="P147" s="136">
        <f>P148</f>
        <v>0</v>
      </c>
      <c r="Q147" s="135"/>
      <c r="R147" s="136">
        <f>R148</f>
        <v>0</v>
      </c>
      <c r="S147" s="135"/>
      <c r="T147" s="137">
        <f>T148</f>
        <v>0</v>
      </c>
      <c r="AR147" s="130" t="s">
        <v>148</v>
      </c>
      <c r="AT147" s="138" t="s">
        <v>77</v>
      </c>
      <c r="AU147" s="138" t="s">
        <v>78</v>
      </c>
      <c r="AY147" s="130" t="s">
        <v>131</v>
      </c>
      <c r="BK147" s="139">
        <f>BK148</f>
        <v>0</v>
      </c>
    </row>
    <row r="148" spans="1:65" s="12" customFormat="1" ht="22.9" customHeight="1">
      <c r="B148" s="129"/>
      <c r="D148" s="130" t="s">
        <v>77</v>
      </c>
      <c r="E148" s="140" t="s">
        <v>318</v>
      </c>
      <c r="F148" s="140" t="s">
        <v>319</v>
      </c>
      <c r="I148" s="132"/>
      <c r="J148" s="141">
        <f>BK148</f>
        <v>0</v>
      </c>
      <c r="L148" s="129"/>
      <c r="M148" s="134"/>
      <c r="N148" s="135"/>
      <c r="O148" s="135"/>
      <c r="P148" s="136">
        <f>SUM(P149:P154)</f>
        <v>0</v>
      </c>
      <c r="Q148" s="135"/>
      <c r="R148" s="136">
        <f>SUM(R149:R154)</f>
        <v>0</v>
      </c>
      <c r="S148" s="135"/>
      <c r="T148" s="137">
        <f>SUM(T149:T154)</f>
        <v>0</v>
      </c>
      <c r="AR148" s="130" t="s">
        <v>148</v>
      </c>
      <c r="AT148" s="138" t="s">
        <v>77</v>
      </c>
      <c r="AU148" s="138" t="s">
        <v>86</v>
      </c>
      <c r="AY148" s="130" t="s">
        <v>131</v>
      </c>
      <c r="BK148" s="139">
        <f>SUM(BK149:BK154)</f>
        <v>0</v>
      </c>
    </row>
    <row r="149" spans="1:65" s="2" customFormat="1" ht="16.5" customHeight="1">
      <c r="A149" s="31"/>
      <c r="B149" s="142"/>
      <c r="C149" s="143" t="s">
        <v>195</v>
      </c>
      <c r="D149" s="143" t="s">
        <v>134</v>
      </c>
      <c r="E149" s="144" t="s">
        <v>320</v>
      </c>
      <c r="F149" s="145" t="s">
        <v>321</v>
      </c>
      <c r="G149" s="146" t="s">
        <v>137</v>
      </c>
      <c r="H149" s="147">
        <v>1</v>
      </c>
      <c r="I149" s="148"/>
      <c r="J149" s="149">
        <f>ROUND(I149*H149,2)</f>
        <v>0</v>
      </c>
      <c r="K149" s="145" t="s">
        <v>1</v>
      </c>
      <c r="L149" s="32"/>
      <c r="M149" s="150" t="s">
        <v>1</v>
      </c>
      <c r="N149" s="151" t="s">
        <v>43</v>
      </c>
      <c r="O149" s="57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275</v>
      </c>
      <c r="AT149" s="154" t="s">
        <v>134</v>
      </c>
      <c r="AU149" s="154" t="s">
        <v>88</v>
      </c>
      <c r="AY149" s="16" t="s">
        <v>131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6" t="s">
        <v>86</v>
      </c>
      <c r="BK149" s="155">
        <f>ROUND(I149*H149,2)</f>
        <v>0</v>
      </c>
      <c r="BL149" s="16" t="s">
        <v>275</v>
      </c>
      <c r="BM149" s="154" t="s">
        <v>322</v>
      </c>
    </row>
    <row r="150" spans="1:65" s="2" customFormat="1" ht="29.25">
      <c r="A150" s="31"/>
      <c r="B150" s="32"/>
      <c r="C150" s="31"/>
      <c r="D150" s="156" t="s">
        <v>140</v>
      </c>
      <c r="E150" s="31"/>
      <c r="F150" s="157" t="s">
        <v>323</v>
      </c>
      <c r="G150" s="31"/>
      <c r="H150" s="31"/>
      <c r="I150" s="158"/>
      <c r="J150" s="31"/>
      <c r="K150" s="31"/>
      <c r="L150" s="32"/>
      <c r="M150" s="159"/>
      <c r="N150" s="160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140</v>
      </c>
      <c r="AU150" s="16" t="s">
        <v>88</v>
      </c>
    </row>
    <row r="151" spans="1:65" s="2" customFormat="1" ht="16.5" customHeight="1">
      <c r="A151" s="31"/>
      <c r="B151" s="142"/>
      <c r="C151" s="161" t="s">
        <v>199</v>
      </c>
      <c r="D151" s="161" t="s">
        <v>173</v>
      </c>
      <c r="E151" s="162" t="s">
        <v>324</v>
      </c>
      <c r="F151" s="163" t="s">
        <v>325</v>
      </c>
      <c r="G151" s="164" t="s">
        <v>137</v>
      </c>
      <c r="H151" s="165">
        <v>1</v>
      </c>
      <c r="I151" s="166"/>
      <c r="J151" s="167">
        <f>ROUND(I151*H151,2)</f>
        <v>0</v>
      </c>
      <c r="K151" s="163" t="s">
        <v>1</v>
      </c>
      <c r="L151" s="168"/>
      <c r="M151" s="169" t="s">
        <v>1</v>
      </c>
      <c r="N151" s="170" t="s">
        <v>43</v>
      </c>
      <c r="O151" s="57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283</v>
      </c>
      <c r="AT151" s="154" t="s">
        <v>173</v>
      </c>
      <c r="AU151" s="154" t="s">
        <v>88</v>
      </c>
      <c r="AY151" s="16" t="s">
        <v>131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86</v>
      </c>
      <c r="BK151" s="155">
        <f>ROUND(I151*H151,2)</f>
        <v>0</v>
      </c>
      <c r="BL151" s="16" t="s">
        <v>275</v>
      </c>
      <c r="BM151" s="154" t="s">
        <v>326</v>
      </c>
    </row>
    <row r="152" spans="1:65" s="2" customFormat="1" ht="29.25">
      <c r="A152" s="31"/>
      <c r="B152" s="32"/>
      <c r="C152" s="31"/>
      <c r="D152" s="156" t="s">
        <v>140</v>
      </c>
      <c r="E152" s="31"/>
      <c r="F152" s="157" t="s">
        <v>327</v>
      </c>
      <c r="G152" s="31"/>
      <c r="H152" s="31"/>
      <c r="I152" s="158"/>
      <c r="J152" s="31"/>
      <c r="K152" s="31"/>
      <c r="L152" s="32"/>
      <c r="M152" s="159"/>
      <c r="N152" s="160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140</v>
      </c>
      <c r="AU152" s="16" t="s">
        <v>88</v>
      </c>
    </row>
    <row r="153" spans="1:65" s="2" customFormat="1" ht="16.5" customHeight="1">
      <c r="A153" s="31"/>
      <c r="B153" s="142"/>
      <c r="C153" s="143" t="s">
        <v>206</v>
      </c>
      <c r="D153" s="143" t="s">
        <v>134</v>
      </c>
      <c r="E153" s="144" t="s">
        <v>328</v>
      </c>
      <c r="F153" s="145" t="s">
        <v>329</v>
      </c>
      <c r="G153" s="146" t="s">
        <v>137</v>
      </c>
      <c r="H153" s="147">
        <v>1</v>
      </c>
      <c r="I153" s="148"/>
      <c r="J153" s="149">
        <f>ROUND(I153*H153,2)</f>
        <v>0</v>
      </c>
      <c r="K153" s="145" t="s">
        <v>1</v>
      </c>
      <c r="L153" s="32"/>
      <c r="M153" s="150" t="s">
        <v>1</v>
      </c>
      <c r="N153" s="151" t="s">
        <v>43</v>
      </c>
      <c r="O153" s="57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275</v>
      </c>
      <c r="AT153" s="154" t="s">
        <v>134</v>
      </c>
      <c r="AU153" s="154" t="s">
        <v>88</v>
      </c>
      <c r="AY153" s="16" t="s">
        <v>131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86</v>
      </c>
      <c r="BK153" s="155">
        <f>ROUND(I153*H153,2)</f>
        <v>0</v>
      </c>
      <c r="BL153" s="16" t="s">
        <v>275</v>
      </c>
      <c r="BM153" s="154" t="s">
        <v>330</v>
      </c>
    </row>
    <row r="154" spans="1:65" s="2" customFormat="1" ht="19.5">
      <c r="A154" s="31"/>
      <c r="B154" s="32"/>
      <c r="C154" s="31"/>
      <c r="D154" s="156" t="s">
        <v>140</v>
      </c>
      <c r="E154" s="31"/>
      <c r="F154" s="157" t="s">
        <v>331</v>
      </c>
      <c r="G154" s="31"/>
      <c r="H154" s="31"/>
      <c r="I154" s="158"/>
      <c r="J154" s="31"/>
      <c r="K154" s="31"/>
      <c r="L154" s="32"/>
      <c r="M154" s="159"/>
      <c r="N154" s="160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140</v>
      </c>
      <c r="AU154" s="16" t="s">
        <v>88</v>
      </c>
    </row>
    <row r="155" spans="1:65" s="12" customFormat="1" ht="25.9" customHeight="1">
      <c r="B155" s="129"/>
      <c r="D155" s="130" t="s">
        <v>77</v>
      </c>
      <c r="E155" s="131" t="s">
        <v>332</v>
      </c>
      <c r="F155" s="131" t="s">
        <v>333</v>
      </c>
      <c r="I155" s="132"/>
      <c r="J155" s="133">
        <f>BK155</f>
        <v>0</v>
      </c>
      <c r="L155" s="129"/>
      <c r="M155" s="134"/>
      <c r="N155" s="135"/>
      <c r="O155" s="135"/>
      <c r="P155" s="136">
        <f>P156+P158+P160</f>
        <v>0</v>
      </c>
      <c r="Q155" s="135"/>
      <c r="R155" s="136">
        <f>R156+R158+R160</f>
        <v>0</v>
      </c>
      <c r="S155" s="135"/>
      <c r="T155" s="137">
        <f>T156+T158+T160</f>
        <v>0</v>
      </c>
      <c r="AR155" s="130" t="s">
        <v>163</v>
      </c>
      <c r="AT155" s="138" t="s">
        <v>77</v>
      </c>
      <c r="AU155" s="138" t="s">
        <v>78</v>
      </c>
      <c r="AY155" s="130" t="s">
        <v>131</v>
      </c>
      <c r="BK155" s="139">
        <f>BK156+BK158+BK160</f>
        <v>0</v>
      </c>
    </row>
    <row r="156" spans="1:65" s="12" customFormat="1" ht="22.9" customHeight="1">
      <c r="B156" s="129"/>
      <c r="D156" s="130" t="s">
        <v>77</v>
      </c>
      <c r="E156" s="140" t="s">
        <v>334</v>
      </c>
      <c r="F156" s="140" t="s">
        <v>335</v>
      </c>
      <c r="I156" s="132"/>
      <c r="J156" s="141">
        <f>BK156</f>
        <v>0</v>
      </c>
      <c r="L156" s="129"/>
      <c r="M156" s="134"/>
      <c r="N156" s="135"/>
      <c r="O156" s="135"/>
      <c r="P156" s="136">
        <f>P157</f>
        <v>0</v>
      </c>
      <c r="Q156" s="135"/>
      <c r="R156" s="136">
        <f>R157</f>
        <v>0</v>
      </c>
      <c r="S156" s="135"/>
      <c r="T156" s="137">
        <f>T157</f>
        <v>0</v>
      </c>
      <c r="AR156" s="130" t="s">
        <v>163</v>
      </c>
      <c r="AT156" s="138" t="s">
        <v>77</v>
      </c>
      <c r="AU156" s="138" t="s">
        <v>86</v>
      </c>
      <c r="AY156" s="130" t="s">
        <v>131</v>
      </c>
      <c r="BK156" s="139">
        <f>BK157</f>
        <v>0</v>
      </c>
    </row>
    <row r="157" spans="1:65" s="2" customFormat="1" ht="16.5" customHeight="1">
      <c r="A157" s="31"/>
      <c r="B157" s="142"/>
      <c r="C157" s="143" t="s">
        <v>210</v>
      </c>
      <c r="D157" s="143" t="s">
        <v>134</v>
      </c>
      <c r="E157" s="144" t="s">
        <v>336</v>
      </c>
      <c r="F157" s="145" t="s">
        <v>337</v>
      </c>
      <c r="G157" s="146" t="s">
        <v>137</v>
      </c>
      <c r="H157" s="147">
        <v>1</v>
      </c>
      <c r="I157" s="148"/>
      <c r="J157" s="149">
        <f>ROUND(I157*H157,2)</f>
        <v>0</v>
      </c>
      <c r="K157" s="145" t="s">
        <v>152</v>
      </c>
      <c r="L157" s="32"/>
      <c r="M157" s="150" t="s">
        <v>1</v>
      </c>
      <c r="N157" s="151" t="s">
        <v>43</v>
      </c>
      <c r="O157" s="57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338</v>
      </c>
      <c r="AT157" s="154" t="s">
        <v>134</v>
      </c>
      <c r="AU157" s="154" t="s">
        <v>88</v>
      </c>
      <c r="AY157" s="16" t="s">
        <v>131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86</v>
      </c>
      <c r="BK157" s="155">
        <f>ROUND(I157*H157,2)</f>
        <v>0</v>
      </c>
      <c r="BL157" s="16" t="s">
        <v>338</v>
      </c>
      <c r="BM157" s="154" t="s">
        <v>339</v>
      </c>
    </row>
    <row r="158" spans="1:65" s="12" customFormat="1" ht="22.9" customHeight="1">
      <c r="B158" s="129"/>
      <c r="D158" s="130" t="s">
        <v>77</v>
      </c>
      <c r="E158" s="140" t="s">
        <v>340</v>
      </c>
      <c r="F158" s="140" t="s">
        <v>341</v>
      </c>
      <c r="I158" s="132"/>
      <c r="J158" s="141">
        <f>BK158</f>
        <v>0</v>
      </c>
      <c r="L158" s="129"/>
      <c r="M158" s="134"/>
      <c r="N158" s="135"/>
      <c r="O158" s="135"/>
      <c r="P158" s="136">
        <f>P159</f>
        <v>0</v>
      </c>
      <c r="Q158" s="135"/>
      <c r="R158" s="136">
        <f>R159</f>
        <v>0</v>
      </c>
      <c r="S158" s="135"/>
      <c r="T158" s="137">
        <f>T159</f>
        <v>0</v>
      </c>
      <c r="AR158" s="130" t="s">
        <v>163</v>
      </c>
      <c r="AT158" s="138" t="s">
        <v>77</v>
      </c>
      <c r="AU158" s="138" t="s">
        <v>86</v>
      </c>
      <c r="AY158" s="130" t="s">
        <v>131</v>
      </c>
      <c r="BK158" s="139">
        <f>BK159</f>
        <v>0</v>
      </c>
    </row>
    <row r="159" spans="1:65" s="2" customFormat="1" ht="16.5" customHeight="1">
      <c r="A159" s="31"/>
      <c r="B159" s="142"/>
      <c r="C159" s="143" t="s">
        <v>8</v>
      </c>
      <c r="D159" s="143" t="s">
        <v>134</v>
      </c>
      <c r="E159" s="144" t="s">
        <v>342</v>
      </c>
      <c r="F159" s="145" t="s">
        <v>343</v>
      </c>
      <c r="G159" s="146" t="s">
        <v>137</v>
      </c>
      <c r="H159" s="147">
        <v>1</v>
      </c>
      <c r="I159" s="148"/>
      <c r="J159" s="149">
        <f>ROUND(I159*H159,2)</f>
        <v>0</v>
      </c>
      <c r="K159" s="145" t="s">
        <v>152</v>
      </c>
      <c r="L159" s="32"/>
      <c r="M159" s="150" t="s">
        <v>1</v>
      </c>
      <c r="N159" s="151" t="s">
        <v>43</v>
      </c>
      <c r="O159" s="57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338</v>
      </c>
      <c r="AT159" s="154" t="s">
        <v>134</v>
      </c>
      <c r="AU159" s="154" t="s">
        <v>88</v>
      </c>
      <c r="AY159" s="16" t="s">
        <v>131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6" t="s">
        <v>86</v>
      </c>
      <c r="BK159" s="155">
        <f>ROUND(I159*H159,2)</f>
        <v>0</v>
      </c>
      <c r="BL159" s="16" t="s">
        <v>338</v>
      </c>
      <c r="BM159" s="154" t="s">
        <v>344</v>
      </c>
    </row>
    <row r="160" spans="1:65" s="12" customFormat="1" ht="22.9" customHeight="1">
      <c r="B160" s="129"/>
      <c r="D160" s="130" t="s">
        <v>77</v>
      </c>
      <c r="E160" s="140" t="s">
        <v>345</v>
      </c>
      <c r="F160" s="140" t="s">
        <v>346</v>
      </c>
      <c r="I160" s="132"/>
      <c r="J160" s="141">
        <f>BK160</f>
        <v>0</v>
      </c>
      <c r="L160" s="129"/>
      <c r="M160" s="134"/>
      <c r="N160" s="135"/>
      <c r="O160" s="135"/>
      <c r="P160" s="136">
        <f>P161</f>
        <v>0</v>
      </c>
      <c r="Q160" s="135"/>
      <c r="R160" s="136">
        <f>R161</f>
        <v>0</v>
      </c>
      <c r="S160" s="135"/>
      <c r="T160" s="137">
        <f>T161</f>
        <v>0</v>
      </c>
      <c r="AR160" s="130" t="s">
        <v>163</v>
      </c>
      <c r="AT160" s="138" t="s">
        <v>77</v>
      </c>
      <c r="AU160" s="138" t="s">
        <v>86</v>
      </c>
      <c r="AY160" s="130" t="s">
        <v>131</v>
      </c>
      <c r="BK160" s="139">
        <f>BK161</f>
        <v>0</v>
      </c>
    </row>
    <row r="161" spans="1:65" s="2" customFormat="1" ht="16.5" customHeight="1">
      <c r="A161" s="31"/>
      <c r="B161" s="142"/>
      <c r="C161" s="143" t="s">
        <v>160</v>
      </c>
      <c r="D161" s="143" t="s">
        <v>134</v>
      </c>
      <c r="E161" s="144" t="s">
        <v>347</v>
      </c>
      <c r="F161" s="145" t="s">
        <v>348</v>
      </c>
      <c r="G161" s="146" t="s">
        <v>137</v>
      </c>
      <c r="H161" s="147">
        <v>1</v>
      </c>
      <c r="I161" s="148"/>
      <c r="J161" s="149">
        <f>ROUND(I161*H161,2)</f>
        <v>0</v>
      </c>
      <c r="K161" s="145" t="s">
        <v>152</v>
      </c>
      <c r="L161" s="32"/>
      <c r="M161" s="190" t="s">
        <v>1</v>
      </c>
      <c r="N161" s="191" t="s">
        <v>43</v>
      </c>
      <c r="O161" s="192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4" t="s">
        <v>338</v>
      </c>
      <c r="AT161" s="154" t="s">
        <v>134</v>
      </c>
      <c r="AU161" s="154" t="s">
        <v>88</v>
      </c>
      <c r="AY161" s="16" t="s">
        <v>131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6" t="s">
        <v>86</v>
      </c>
      <c r="BK161" s="155">
        <f>ROUND(I161*H161,2)</f>
        <v>0</v>
      </c>
      <c r="BL161" s="16" t="s">
        <v>338</v>
      </c>
      <c r="BM161" s="154" t="s">
        <v>349</v>
      </c>
    </row>
    <row r="162" spans="1:65" s="2" customFormat="1" ht="6.95" customHeight="1">
      <c r="A162" s="31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32"/>
      <c r="M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0"/>
  <sheetViews>
    <sheetView showGridLines="0" topLeftCell="A22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102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zakázky'!K6</f>
        <v>VD Lovosice, oprava pohonů dolních vrat a uzávěrů obtoků MPK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1" t="s">
        <v>350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zakázky'!E14</f>
        <v>Vyplň údaj</v>
      </c>
      <c r="F18" s="210"/>
      <c r="G18" s="210"/>
      <c r="H18" s="21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ROUND((SUM(BE129:BE249)),  2)</f>
        <v>0</v>
      </c>
      <c r="G33" s="31"/>
      <c r="H33" s="31"/>
      <c r="I33" s="99">
        <v>0.21</v>
      </c>
      <c r="J33" s="98">
        <f>ROUND(((SUM(BE129:BE249))*I33),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ROUND((SUM(BF129:BF249)),  2)</f>
        <v>0</v>
      </c>
      <c r="G34" s="31"/>
      <c r="H34" s="31"/>
      <c r="I34" s="99">
        <v>0.15</v>
      </c>
      <c r="J34" s="98">
        <f>ROUND(((SUM(BF129:BF249))*I34),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ROUND((SUM(BG129:BG249)),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ROUND((SUM(BH129:BH249)),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ROUND((SUM(BI129:BI249)),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VD Lovosice, oprava pohonů dolních vrat a uzávěrů obtoků MPK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1" t="str">
        <f>E9</f>
        <v>SO1_stav - SO1. Část stavební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Lovosice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106</v>
      </c>
      <c r="D94" s="100"/>
      <c r="E94" s="100"/>
      <c r="F94" s="100"/>
      <c r="G94" s="100"/>
      <c r="H94" s="100"/>
      <c r="I94" s="100"/>
      <c r="J94" s="109" t="s">
        <v>107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108</v>
      </c>
      <c r="D96" s="31"/>
      <c r="E96" s="31"/>
      <c r="F96" s="31"/>
      <c r="G96" s="31"/>
      <c r="H96" s="31"/>
      <c r="I96" s="31"/>
      <c r="J96" s="70">
        <f>J129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109</v>
      </c>
    </row>
    <row r="97" spans="1:31" s="9" customFormat="1" ht="24.95" customHeight="1">
      <c r="B97" s="111"/>
      <c r="D97" s="112" t="s">
        <v>110</v>
      </c>
      <c r="E97" s="113"/>
      <c r="F97" s="113"/>
      <c r="G97" s="113"/>
      <c r="H97" s="113"/>
      <c r="I97" s="113"/>
      <c r="J97" s="114">
        <f>J130</f>
        <v>0</v>
      </c>
      <c r="L97" s="111"/>
    </row>
    <row r="98" spans="1:31" s="10" customFormat="1" ht="19.899999999999999" customHeight="1">
      <c r="B98" s="115"/>
      <c r="D98" s="116" t="s">
        <v>351</v>
      </c>
      <c r="E98" s="117"/>
      <c r="F98" s="117"/>
      <c r="G98" s="117"/>
      <c r="H98" s="117"/>
      <c r="I98" s="117"/>
      <c r="J98" s="118">
        <f>J131</f>
        <v>0</v>
      </c>
      <c r="L98" s="115"/>
    </row>
    <row r="99" spans="1:31" s="10" customFormat="1" ht="19.899999999999999" customHeight="1">
      <c r="B99" s="115"/>
      <c r="D99" s="116" t="s">
        <v>352</v>
      </c>
      <c r="E99" s="117"/>
      <c r="F99" s="117"/>
      <c r="G99" s="117"/>
      <c r="H99" s="117"/>
      <c r="I99" s="117"/>
      <c r="J99" s="118">
        <f>J147</f>
        <v>0</v>
      </c>
      <c r="L99" s="115"/>
    </row>
    <row r="100" spans="1:31" s="10" customFormat="1" ht="19.899999999999999" customHeight="1">
      <c r="B100" s="115"/>
      <c r="D100" s="116" t="s">
        <v>353</v>
      </c>
      <c r="E100" s="117"/>
      <c r="F100" s="117"/>
      <c r="G100" s="117"/>
      <c r="H100" s="117"/>
      <c r="I100" s="117"/>
      <c r="J100" s="118">
        <f>J151</f>
        <v>0</v>
      </c>
      <c r="L100" s="115"/>
    </row>
    <row r="101" spans="1:31" s="10" customFormat="1" ht="19.899999999999999" customHeight="1">
      <c r="B101" s="115"/>
      <c r="D101" s="116" t="s">
        <v>354</v>
      </c>
      <c r="E101" s="117"/>
      <c r="F101" s="117"/>
      <c r="G101" s="117"/>
      <c r="H101" s="117"/>
      <c r="I101" s="117"/>
      <c r="J101" s="118">
        <f>J164</f>
        <v>0</v>
      </c>
      <c r="L101" s="115"/>
    </row>
    <row r="102" spans="1:31" s="10" customFormat="1" ht="19.899999999999999" customHeight="1">
      <c r="B102" s="115"/>
      <c r="D102" s="116" t="s">
        <v>355</v>
      </c>
      <c r="E102" s="117"/>
      <c r="F102" s="117"/>
      <c r="G102" s="117"/>
      <c r="H102" s="117"/>
      <c r="I102" s="117"/>
      <c r="J102" s="118">
        <f>J167</f>
        <v>0</v>
      </c>
      <c r="L102" s="115"/>
    </row>
    <row r="103" spans="1:31" s="10" customFormat="1" ht="19.899999999999999" customHeight="1">
      <c r="B103" s="115"/>
      <c r="D103" s="116" t="s">
        <v>111</v>
      </c>
      <c r="E103" s="117"/>
      <c r="F103" s="117"/>
      <c r="G103" s="117"/>
      <c r="H103" s="117"/>
      <c r="I103" s="117"/>
      <c r="J103" s="118">
        <f>J170</f>
        <v>0</v>
      </c>
      <c r="L103" s="115"/>
    </row>
    <row r="104" spans="1:31" s="10" customFormat="1" ht="19.899999999999999" customHeight="1">
      <c r="B104" s="115"/>
      <c r="D104" s="116" t="s">
        <v>356</v>
      </c>
      <c r="E104" s="117"/>
      <c r="F104" s="117"/>
      <c r="G104" s="117"/>
      <c r="H104" s="117"/>
      <c r="I104" s="117"/>
      <c r="J104" s="118">
        <f>J209</f>
        <v>0</v>
      </c>
      <c r="L104" s="115"/>
    </row>
    <row r="105" spans="1:31" s="10" customFormat="1" ht="19.899999999999999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J214</f>
        <v>0</v>
      </c>
      <c r="L105" s="115"/>
    </row>
    <row r="106" spans="1:31" s="9" customFormat="1" ht="24.95" customHeight="1">
      <c r="B106" s="111"/>
      <c r="D106" s="112" t="s">
        <v>113</v>
      </c>
      <c r="E106" s="113"/>
      <c r="F106" s="113"/>
      <c r="G106" s="113"/>
      <c r="H106" s="113"/>
      <c r="I106" s="113"/>
      <c r="J106" s="114">
        <f>J216</f>
        <v>0</v>
      </c>
      <c r="L106" s="111"/>
    </row>
    <row r="107" spans="1:31" s="10" customFormat="1" ht="19.899999999999999" customHeight="1">
      <c r="B107" s="115"/>
      <c r="D107" s="116" t="s">
        <v>357</v>
      </c>
      <c r="E107" s="117"/>
      <c r="F107" s="117"/>
      <c r="G107" s="117"/>
      <c r="H107" s="117"/>
      <c r="I107" s="117"/>
      <c r="J107" s="118">
        <f>J217</f>
        <v>0</v>
      </c>
      <c r="L107" s="115"/>
    </row>
    <row r="108" spans="1:31" s="10" customFormat="1" ht="19.899999999999999" customHeight="1">
      <c r="B108" s="115"/>
      <c r="D108" s="116" t="s">
        <v>114</v>
      </c>
      <c r="E108" s="117"/>
      <c r="F108" s="117"/>
      <c r="G108" s="117"/>
      <c r="H108" s="117"/>
      <c r="I108" s="117"/>
      <c r="J108" s="118">
        <f>J222</f>
        <v>0</v>
      </c>
      <c r="L108" s="115"/>
    </row>
    <row r="109" spans="1:31" s="10" customFormat="1" ht="19.899999999999999" customHeight="1">
      <c r="B109" s="115"/>
      <c r="D109" s="116" t="s">
        <v>115</v>
      </c>
      <c r="E109" s="117"/>
      <c r="F109" s="117"/>
      <c r="G109" s="117"/>
      <c r="H109" s="117"/>
      <c r="I109" s="117"/>
      <c r="J109" s="118">
        <f>J232</f>
        <v>0</v>
      </c>
      <c r="L109" s="115"/>
    </row>
    <row r="110" spans="1:31" s="2" customFormat="1" ht="21.7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pans="1:31" s="2" customFormat="1" ht="6.95" customHeight="1">
      <c r="A115" s="31"/>
      <c r="B115" s="48"/>
      <c r="C115" s="49"/>
      <c r="D115" s="49"/>
      <c r="E115" s="49"/>
      <c r="F115" s="49"/>
      <c r="G115" s="49"/>
      <c r="H115" s="49"/>
      <c r="I115" s="49"/>
      <c r="J115" s="49"/>
      <c r="K115" s="49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24.95" customHeight="1">
      <c r="A116" s="31"/>
      <c r="B116" s="32"/>
      <c r="C116" s="20" t="s">
        <v>116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2" customHeight="1">
      <c r="A118" s="31"/>
      <c r="B118" s="32"/>
      <c r="C118" s="26" t="s">
        <v>16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6.5" customHeight="1">
      <c r="A119" s="31"/>
      <c r="B119" s="32"/>
      <c r="C119" s="31"/>
      <c r="D119" s="31"/>
      <c r="E119" s="238" t="str">
        <f>E7</f>
        <v>VD Lovosice, oprava pohonů dolních vrat a uzávěrů obtoků MPK</v>
      </c>
      <c r="F119" s="239"/>
      <c r="G119" s="239"/>
      <c r="H119" s="239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103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1"/>
      <c r="D121" s="31"/>
      <c r="E121" s="221" t="str">
        <f>E9</f>
        <v>SO1_stav - SO1. Část stavební</v>
      </c>
      <c r="F121" s="237"/>
      <c r="G121" s="237"/>
      <c r="H121" s="237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21</v>
      </c>
      <c r="D123" s="31"/>
      <c r="E123" s="31"/>
      <c r="F123" s="24" t="str">
        <f>F12</f>
        <v>VD Lovosice</v>
      </c>
      <c r="G123" s="31"/>
      <c r="H123" s="31"/>
      <c r="I123" s="26" t="s">
        <v>23</v>
      </c>
      <c r="J123" s="54" t="str">
        <f>IF(J12="","",J12)</f>
        <v>21. 10. 2022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25</v>
      </c>
      <c r="D125" s="31"/>
      <c r="E125" s="31"/>
      <c r="F125" s="24" t="str">
        <f>E15</f>
        <v>Povodí Labe, státní podnik</v>
      </c>
      <c r="G125" s="31"/>
      <c r="H125" s="31"/>
      <c r="I125" s="26" t="s">
        <v>32</v>
      </c>
      <c r="J125" s="29" t="str">
        <f>E21</f>
        <v>PS Profi, s.r.o.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30</v>
      </c>
      <c r="D126" s="31"/>
      <c r="E126" s="31"/>
      <c r="F126" s="24" t="str">
        <f>IF(E18="","",E18)</f>
        <v>Vyplň údaj</v>
      </c>
      <c r="G126" s="31"/>
      <c r="H126" s="31"/>
      <c r="I126" s="26" t="s">
        <v>35</v>
      </c>
      <c r="J126" s="29" t="str">
        <f>E24</f>
        <v>MD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19"/>
      <c r="B128" s="120"/>
      <c r="C128" s="121" t="s">
        <v>117</v>
      </c>
      <c r="D128" s="122" t="s">
        <v>63</v>
      </c>
      <c r="E128" s="122" t="s">
        <v>59</v>
      </c>
      <c r="F128" s="122" t="s">
        <v>60</v>
      </c>
      <c r="G128" s="122" t="s">
        <v>118</v>
      </c>
      <c r="H128" s="122" t="s">
        <v>119</v>
      </c>
      <c r="I128" s="122" t="s">
        <v>120</v>
      </c>
      <c r="J128" s="122" t="s">
        <v>107</v>
      </c>
      <c r="K128" s="123" t="s">
        <v>121</v>
      </c>
      <c r="L128" s="124"/>
      <c r="M128" s="61" t="s">
        <v>1</v>
      </c>
      <c r="N128" s="62" t="s">
        <v>42</v>
      </c>
      <c r="O128" s="62" t="s">
        <v>122</v>
      </c>
      <c r="P128" s="62" t="s">
        <v>123</v>
      </c>
      <c r="Q128" s="62" t="s">
        <v>124</v>
      </c>
      <c r="R128" s="62" t="s">
        <v>125</v>
      </c>
      <c r="S128" s="62" t="s">
        <v>126</v>
      </c>
      <c r="T128" s="63" t="s">
        <v>127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</row>
    <row r="129" spans="1:65" s="2" customFormat="1" ht="22.9" customHeight="1">
      <c r="A129" s="31"/>
      <c r="B129" s="32"/>
      <c r="C129" s="68" t="s">
        <v>128</v>
      </c>
      <c r="D129" s="31"/>
      <c r="E129" s="31"/>
      <c r="F129" s="31"/>
      <c r="G129" s="31"/>
      <c r="H129" s="31"/>
      <c r="I129" s="31"/>
      <c r="J129" s="125">
        <f>BK129</f>
        <v>0</v>
      </c>
      <c r="K129" s="31"/>
      <c r="L129" s="32"/>
      <c r="M129" s="64"/>
      <c r="N129" s="55"/>
      <c r="O129" s="65"/>
      <c r="P129" s="126">
        <f>P130+P216</f>
        <v>0</v>
      </c>
      <c r="Q129" s="65"/>
      <c r="R129" s="126">
        <f>R130+R216</f>
        <v>70.362763299999983</v>
      </c>
      <c r="S129" s="65"/>
      <c r="T129" s="127">
        <f>T130+T216</f>
        <v>17.581999999999997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77</v>
      </c>
      <c r="AU129" s="16" t="s">
        <v>109</v>
      </c>
      <c r="BK129" s="128">
        <f>BK130+BK216</f>
        <v>0</v>
      </c>
    </row>
    <row r="130" spans="1:65" s="12" customFormat="1" ht="25.9" customHeight="1">
      <c r="B130" s="129"/>
      <c r="D130" s="130" t="s">
        <v>77</v>
      </c>
      <c r="E130" s="131" t="s">
        <v>129</v>
      </c>
      <c r="F130" s="131" t="s">
        <v>130</v>
      </c>
      <c r="I130" s="132"/>
      <c r="J130" s="133">
        <f>BK130</f>
        <v>0</v>
      </c>
      <c r="L130" s="129"/>
      <c r="M130" s="134"/>
      <c r="N130" s="135"/>
      <c r="O130" s="135"/>
      <c r="P130" s="136">
        <f>P131+P147+P151+P164+P167+P170+P209+P214</f>
        <v>0</v>
      </c>
      <c r="Q130" s="135"/>
      <c r="R130" s="136">
        <f>R131+R147+R151+R164+R167+R170+R209+R214</f>
        <v>68.858680299999989</v>
      </c>
      <c r="S130" s="135"/>
      <c r="T130" s="137">
        <f>T131+T147+T151+T164+T167+T170+T209+T214</f>
        <v>17.224999999999998</v>
      </c>
      <c r="AR130" s="130" t="s">
        <v>86</v>
      </c>
      <c r="AT130" s="138" t="s">
        <v>77</v>
      </c>
      <c r="AU130" s="138" t="s">
        <v>78</v>
      </c>
      <c r="AY130" s="130" t="s">
        <v>131</v>
      </c>
      <c r="BK130" s="139">
        <f>BK131+BK147+BK151+BK164+BK167+BK170+BK209+BK214</f>
        <v>0</v>
      </c>
    </row>
    <row r="131" spans="1:65" s="12" customFormat="1" ht="22.9" customHeight="1">
      <c r="B131" s="129"/>
      <c r="D131" s="130" t="s">
        <v>77</v>
      </c>
      <c r="E131" s="140" t="s">
        <v>86</v>
      </c>
      <c r="F131" s="140" t="s">
        <v>358</v>
      </c>
      <c r="I131" s="132"/>
      <c r="J131" s="141">
        <f>BK131</f>
        <v>0</v>
      </c>
      <c r="L131" s="129"/>
      <c r="M131" s="134"/>
      <c r="N131" s="135"/>
      <c r="O131" s="135"/>
      <c r="P131" s="136">
        <f>SUM(P132:P146)</f>
        <v>0</v>
      </c>
      <c r="Q131" s="135"/>
      <c r="R131" s="136">
        <f>SUM(R132:R146)</f>
        <v>0</v>
      </c>
      <c r="S131" s="135"/>
      <c r="T131" s="137">
        <f>SUM(T132:T146)</f>
        <v>0</v>
      </c>
      <c r="AR131" s="130" t="s">
        <v>86</v>
      </c>
      <c r="AT131" s="138" t="s">
        <v>77</v>
      </c>
      <c r="AU131" s="138" t="s">
        <v>86</v>
      </c>
      <c r="AY131" s="130" t="s">
        <v>131</v>
      </c>
      <c r="BK131" s="139">
        <f>SUM(BK132:BK146)</f>
        <v>0</v>
      </c>
    </row>
    <row r="132" spans="1:65" s="2" customFormat="1" ht="33" customHeight="1">
      <c r="A132" s="31"/>
      <c r="B132" s="142"/>
      <c r="C132" s="143" t="s">
        <v>86</v>
      </c>
      <c r="D132" s="143" t="s">
        <v>134</v>
      </c>
      <c r="E132" s="144" t="s">
        <v>359</v>
      </c>
      <c r="F132" s="145" t="s">
        <v>360</v>
      </c>
      <c r="G132" s="146" t="s">
        <v>361</v>
      </c>
      <c r="H132" s="147">
        <v>16.149999999999999</v>
      </c>
      <c r="I132" s="148"/>
      <c r="J132" s="149">
        <f>ROUND(I132*H132,2)</f>
        <v>0</v>
      </c>
      <c r="K132" s="145" t="s">
        <v>152</v>
      </c>
      <c r="L132" s="32"/>
      <c r="M132" s="150" t="s">
        <v>1</v>
      </c>
      <c r="N132" s="151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138</v>
      </c>
      <c r="AT132" s="154" t="s">
        <v>134</v>
      </c>
      <c r="AU132" s="154" t="s">
        <v>88</v>
      </c>
      <c r="AY132" s="16" t="s">
        <v>131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138</v>
      </c>
      <c r="BM132" s="154" t="s">
        <v>362</v>
      </c>
    </row>
    <row r="133" spans="1:65" s="2" customFormat="1" ht="48.75">
      <c r="A133" s="31"/>
      <c r="B133" s="32"/>
      <c r="C133" s="31"/>
      <c r="D133" s="156" t="s">
        <v>140</v>
      </c>
      <c r="E133" s="31"/>
      <c r="F133" s="157" t="s">
        <v>363</v>
      </c>
      <c r="G133" s="31"/>
      <c r="H133" s="31"/>
      <c r="I133" s="158"/>
      <c r="J133" s="31"/>
      <c r="K133" s="31"/>
      <c r="L133" s="32"/>
      <c r="M133" s="159"/>
      <c r="N133" s="160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140</v>
      </c>
      <c r="AU133" s="16" t="s">
        <v>88</v>
      </c>
    </row>
    <row r="134" spans="1:65" s="2" customFormat="1" ht="33" customHeight="1">
      <c r="A134" s="31"/>
      <c r="B134" s="142"/>
      <c r="C134" s="143" t="s">
        <v>88</v>
      </c>
      <c r="D134" s="143" t="s">
        <v>134</v>
      </c>
      <c r="E134" s="144" t="s">
        <v>364</v>
      </c>
      <c r="F134" s="145" t="s">
        <v>365</v>
      </c>
      <c r="G134" s="146" t="s">
        <v>361</v>
      </c>
      <c r="H134" s="147">
        <v>16.3</v>
      </c>
      <c r="I134" s="148"/>
      <c r="J134" s="149">
        <f>ROUND(I134*H134,2)</f>
        <v>0</v>
      </c>
      <c r="K134" s="145" t="s">
        <v>152</v>
      </c>
      <c r="L134" s="32"/>
      <c r="M134" s="150" t="s">
        <v>1</v>
      </c>
      <c r="N134" s="151" t="s">
        <v>43</v>
      </c>
      <c r="O134" s="57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138</v>
      </c>
      <c r="AT134" s="154" t="s">
        <v>134</v>
      </c>
      <c r="AU134" s="154" t="s">
        <v>88</v>
      </c>
      <c r="AY134" s="16" t="s">
        <v>131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6" t="s">
        <v>86</v>
      </c>
      <c r="BK134" s="155">
        <f>ROUND(I134*H134,2)</f>
        <v>0</v>
      </c>
      <c r="BL134" s="16" t="s">
        <v>138</v>
      </c>
      <c r="BM134" s="154" t="s">
        <v>366</v>
      </c>
    </row>
    <row r="135" spans="1:65" s="13" customFormat="1">
      <c r="B135" s="171"/>
      <c r="D135" s="156" t="s">
        <v>204</v>
      </c>
      <c r="E135" s="178" t="s">
        <v>1</v>
      </c>
      <c r="F135" s="172" t="s">
        <v>367</v>
      </c>
      <c r="H135" s="173">
        <v>16.149999999999999</v>
      </c>
      <c r="I135" s="174"/>
      <c r="L135" s="171"/>
      <c r="M135" s="175"/>
      <c r="N135" s="176"/>
      <c r="O135" s="176"/>
      <c r="P135" s="176"/>
      <c r="Q135" s="176"/>
      <c r="R135" s="176"/>
      <c r="S135" s="176"/>
      <c r="T135" s="177"/>
      <c r="AT135" s="178" t="s">
        <v>204</v>
      </c>
      <c r="AU135" s="178" t="s">
        <v>88</v>
      </c>
      <c r="AV135" s="13" t="s">
        <v>88</v>
      </c>
      <c r="AW135" s="13" t="s">
        <v>34</v>
      </c>
      <c r="AX135" s="13" t="s">
        <v>78</v>
      </c>
      <c r="AY135" s="178" t="s">
        <v>131</v>
      </c>
    </row>
    <row r="136" spans="1:65" s="13" customFormat="1">
      <c r="B136" s="171"/>
      <c r="D136" s="156" t="s">
        <v>204</v>
      </c>
      <c r="E136" s="178" t="s">
        <v>1</v>
      </c>
      <c r="F136" s="172" t="s">
        <v>368</v>
      </c>
      <c r="H136" s="173">
        <v>0.15</v>
      </c>
      <c r="I136" s="174"/>
      <c r="L136" s="171"/>
      <c r="M136" s="175"/>
      <c r="N136" s="176"/>
      <c r="O136" s="176"/>
      <c r="P136" s="176"/>
      <c r="Q136" s="176"/>
      <c r="R136" s="176"/>
      <c r="S136" s="176"/>
      <c r="T136" s="177"/>
      <c r="AT136" s="178" t="s">
        <v>204</v>
      </c>
      <c r="AU136" s="178" t="s">
        <v>88</v>
      </c>
      <c r="AV136" s="13" t="s">
        <v>88</v>
      </c>
      <c r="AW136" s="13" t="s">
        <v>34</v>
      </c>
      <c r="AX136" s="13" t="s">
        <v>78</v>
      </c>
      <c r="AY136" s="178" t="s">
        <v>131</v>
      </c>
    </row>
    <row r="137" spans="1:65" s="14" customFormat="1">
      <c r="B137" s="182"/>
      <c r="D137" s="156" t="s">
        <v>204</v>
      </c>
      <c r="E137" s="183" t="s">
        <v>1</v>
      </c>
      <c r="F137" s="184" t="s">
        <v>247</v>
      </c>
      <c r="H137" s="185">
        <v>16.299999999999997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83" t="s">
        <v>204</v>
      </c>
      <c r="AU137" s="183" t="s">
        <v>88</v>
      </c>
      <c r="AV137" s="14" t="s">
        <v>138</v>
      </c>
      <c r="AW137" s="14" t="s">
        <v>34</v>
      </c>
      <c r="AX137" s="14" t="s">
        <v>86</v>
      </c>
      <c r="AY137" s="183" t="s">
        <v>131</v>
      </c>
    </row>
    <row r="138" spans="1:65" s="2" customFormat="1" ht="33" customHeight="1">
      <c r="A138" s="31"/>
      <c r="B138" s="142"/>
      <c r="C138" s="143" t="s">
        <v>148</v>
      </c>
      <c r="D138" s="143" t="s">
        <v>134</v>
      </c>
      <c r="E138" s="144" t="s">
        <v>369</v>
      </c>
      <c r="F138" s="145" t="s">
        <v>370</v>
      </c>
      <c r="G138" s="146" t="s">
        <v>361</v>
      </c>
      <c r="H138" s="147">
        <v>16.149999999999999</v>
      </c>
      <c r="I138" s="148"/>
      <c r="J138" s="149">
        <f>ROUND(I138*H138,2)</f>
        <v>0</v>
      </c>
      <c r="K138" s="145" t="s">
        <v>152</v>
      </c>
      <c r="L138" s="32"/>
      <c r="M138" s="150" t="s">
        <v>1</v>
      </c>
      <c r="N138" s="151" t="s">
        <v>43</v>
      </c>
      <c r="O138" s="57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138</v>
      </c>
      <c r="AT138" s="154" t="s">
        <v>134</v>
      </c>
      <c r="AU138" s="154" t="s">
        <v>88</v>
      </c>
      <c r="AY138" s="16" t="s">
        <v>131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86</v>
      </c>
      <c r="BK138" s="155">
        <f>ROUND(I138*H138,2)</f>
        <v>0</v>
      </c>
      <c r="BL138" s="16" t="s">
        <v>138</v>
      </c>
      <c r="BM138" s="154" t="s">
        <v>371</v>
      </c>
    </row>
    <row r="139" spans="1:65" s="2" customFormat="1" ht="24.2" customHeight="1">
      <c r="A139" s="31"/>
      <c r="B139" s="142"/>
      <c r="C139" s="143" t="s">
        <v>138</v>
      </c>
      <c r="D139" s="143" t="s">
        <v>134</v>
      </c>
      <c r="E139" s="144" t="s">
        <v>372</v>
      </c>
      <c r="F139" s="145" t="s">
        <v>373</v>
      </c>
      <c r="G139" s="146" t="s">
        <v>361</v>
      </c>
      <c r="H139" s="147">
        <v>0.15</v>
      </c>
      <c r="I139" s="148"/>
      <c r="J139" s="149">
        <f>ROUND(I139*H139,2)</f>
        <v>0</v>
      </c>
      <c r="K139" s="145" t="s">
        <v>152</v>
      </c>
      <c r="L139" s="32"/>
      <c r="M139" s="150" t="s">
        <v>1</v>
      </c>
      <c r="N139" s="151" t="s">
        <v>43</v>
      </c>
      <c r="O139" s="57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138</v>
      </c>
      <c r="AT139" s="154" t="s">
        <v>134</v>
      </c>
      <c r="AU139" s="154" t="s">
        <v>88</v>
      </c>
      <c r="AY139" s="16" t="s">
        <v>131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86</v>
      </c>
      <c r="BK139" s="155">
        <f>ROUND(I139*H139,2)</f>
        <v>0</v>
      </c>
      <c r="BL139" s="16" t="s">
        <v>138</v>
      </c>
      <c r="BM139" s="154" t="s">
        <v>374</v>
      </c>
    </row>
    <row r="140" spans="1:65" s="2" customFormat="1" ht="19.5">
      <c r="A140" s="31"/>
      <c r="B140" s="32"/>
      <c r="C140" s="31"/>
      <c r="D140" s="156" t="s">
        <v>140</v>
      </c>
      <c r="E140" s="31"/>
      <c r="F140" s="157" t="s">
        <v>375</v>
      </c>
      <c r="G140" s="31"/>
      <c r="H140" s="31"/>
      <c r="I140" s="158"/>
      <c r="J140" s="31"/>
      <c r="K140" s="31"/>
      <c r="L140" s="32"/>
      <c r="M140" s="159"/>
      <c r="N140" s="160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140</v>
      </c>
      <c r="AU140" s="16" t="s">
        <v>88</v>
      </c>
    </row>
    <row r="141" spans="1:65" s="2" customFormat="1" ht="37.9" customHeight="1">
      <c r="A141" s="31"/>
      <c r="B141" s="142"/>
      <c r="C141" s="143" t="s">
        <v>163</v>
      </c>
      <c r="D141" s="143" t="s">
        <v>134</v>
      </c>
      <c r="E141" s="144" t="s">
        <v>376</v>
      </c>
      <c r="F141" s="145" t="s">
        <v>377</v>
      </c>
      <c r="G141" s="146" t="s">
        <v>151</v>
      </c>
      <c r="H141" s="147">
        <v>0.25</v>
      </c>
      <c r="I141" s="148"/>
      <c r="J141" s="149">
        <f>ROUND(I141*H141,2)</f>
        <v>0</v>
      </c>
      <c r="K141" s="145" t="s">
        <v>152</v>
      </c>
      <c r="L141" s="32"/>
      <c r="M141" s="150" t="s">
        <v>1</v>
      </c>
      <c r="N141" s="151" t="s">
        <v>43</v>
      </c>
      <c r="O141" s="57"/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138</v>
      </c>
      <c r="AT141" s="154" t="s">
        <v>134</v>
      </c>
      <c r="AU141" s="154" t="s">
        <v>88</v>
      </c>
      <c r="AY141" s="16" t="s">
        <v>131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86</v>
      </c>
      <c r="BK141" s="155">
        <f>ROUND(I141*H141,2)</f>
        <v>0</v>
      </c>
      <c r="BL141" s="16" t="s">
        <v>138</v>
      </c>
      <c r="BM141" s="154" t="s">
        <v>378</v>
      </c>
    </row>
    <row r="142" spans="1:65" s="2" customFormat="1" ht="39">
      <c r="A142" s="31"/>
      <c r="B142" s="32"/>
      <c r="C142" s="31"/>
      <c r="D142" s="156" t="s">
        <v>140</v>
      </c>
      <c r="E142" s="31"/>
      <c r="F142" s="157" t="s">
        <v>379</v>
      </c>
      <c r="G142" s="31"/>
      <c r="H142" s="31"/>
      <c r="I142" s="158"/>
      <c r="J142" s="31"/>
      <c r="K142" s="31"/>
      <c r="L142" s="32"/>
      <c r="M142" s="159"/>
      <c r="N142" s="160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140</v>
      </c>
      <c r="AU142" s="16" t="s">
        <v>88</v>
      </c>
    </row>
    <row r="143" spans="1:65" s="2" customFormat="1" ht="33" customHeight="1">
      <c r="A143" s="31"/>
      <c r="B143" s="142"/>
      <c r="C143" s="143" t="s">
        <v>168</v>
      </c>
      <c r="D143" s="143" t="s">
        <v>134</v>
      </c>
      <c r="E143" s="144" t="s">
        <v>380</v>
      </c>
      <c r="F143" s="145" t="s">
        <v>381</v>
      </c>
      <c r="G143" s="146" t="s">
        <v>151</v>
      </c>
      <c r="H143" s="147">
        <v>43.421999999999997</v>
      </c>
      <c r="I143" s="148"/>
      <c r="J143" s="149">
        <f>ROUND(I143*H143,2)</f>
        <v>0</v>
      </c>
      <c r="K143" s="145" t="s">
        <v>152</v>
      </c>
      <c r="L143" s="32"/>
      <c r="M143" s="150" t="s">
        <v>1</v>
      </c>
      <c r="N143" s="151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138</v>
      </c>
      <c r="AT143" s="154" t="s">
        <v>134</v>
      </c>
      <c r="AU143" s="154" t="s">
        <v>88</v>
      </c>
      <c r="AY143" s="16" t="s">
        <v>131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138</v>
      </c>
      <c r="BM143" s="154" t="s">
        <v>382</v>
      </c>
    </row>
    <row r="144" spans="1:65" s="13" customFormat="1">
      <c r="B144" s="171"/>
      <c r="D144" s="156" t="s">
        <v>204</v>
      </c>
      <c r="E144" s="178" t="s">
        <v>1</v>
      </c>
      <c r="F144" s="172" t="s">
        <v>383</v>
      </c>
      <c r="H144" s="173">
        <v>17.582000000000001</v>
      </c>
      <c r="I144" s="174"/>
      <c r="L144" s="171"/>
      <c r="M144" s="175"/>
      <c r="N144" s="176"/>
      <c r="O144" s="176"/>
      <c r="P144" s="176"/>
      <c r="Q144" s="176"/>
      <c r="R144" s="176"/>
      <c r="S144" s="176"/>
      <c r="T144" s="177"/>
      <c r="AT144" s="178" t="s">
        <v>204</v>
      </c>
      <c r="AU144" s="178" t="s">
        <v>88</v>
      </c>
      <c r="AV144" s="13" t="s">
        <v>88</v>
      </c>
      <c r="AW144" s="13" t="s">
        <v>34</v>
      </c>
      <c r="AX144" s="13" t="s">
        <v>78</v>
      </c>
      <c r="AY144" s="178" t="s">
        <v>131</v>
      </c>
    </row>
    <row r="145" spans="1:65" s="13" customFormat="1">
      <c r="B145" s="171"/>
      <c r="D145" s="156" t="s">
        <v>204</v>
      </c>
      <c r="E145" s="178" t="s">
        <v>1</v>
      </c>
      <c r="F145" s="172" t="s">
        <v>384</v>
      </c>
      <c r="H145" s="173">
        <v>25.84</v>
      </c>
      <c r="I145" s="174"/>
      <c r="L145" s="171"/>
      <c r="M145" s="175"/>
      <c r="N145" s="176"/>
      <c r="O145" s="176"/>
      <c r="P145" s="176"/>
      <c r="Q145" s="176"/>
      <c r="R145" s="176"/>
      <c r="S145" s="176"/>
      <c r="T145" s="177"/>
      <c r="AT145" s="178" t="s">
        <v>204</v>
      </c>
      <c r="AU145" s="178" t="s">
        <v>88</v>
      </c>
      <c r="AV145" s="13" t="s">
        <v>88</v>
      </c>
      <c r="AW145" s="13" t="s">
        <v>34</v>
      </c>
      <c r="AX145" s="13" t="s">
        <v>78</v>
      </c>
      <c r="AY145" s="178" t="s">
        <v>131</v>
      </c>
    </row>
    <row r="146" spans="1:65" s="14" customFormat="1">
      <c r="B146" s="182"/>
      <c r="D146" s="156" t="s">
        <v>204</v>
      </c>
      <c r="E146" s="183" t="s">
        <v>1</v>
      </c>
      <c r="F146" s="184" t="s">
        <v>247</v>
      </c>
      <c r="H146" s="185">
        <v>43.421999999999997</v>
      </c>
      <c r="I146" s="186"/>
      <c r="L146" s="182"/>
      <c r="M146" s="187"/>
      <c r="N146" s="188"/>
      <c r="O146" s="188"/>
      <c r="P146" s="188"/>
      <c r="Q146" s="188"/>
      <c r="R146" s="188"/>
      <c r="S146" s="188"/>
      <c r="T146" s="189"/>
      <c r="AT146" s="183" t="s">
        <v>204</v>
      </c>
      <c r="AU146" s="183" t="s">
        <v>88</v>
      </c>
      <c r="AV146" s="14" t="s">
        <v>138</v>
      </c>
      <c r="AW146" s="14" t="s">
        <v>34</v>
      </c>
      <c r="AX146" s="14" t="s">
        <v>86</v>
      </c>
      <c r="AY146" s="183" t="s">
        <v>131</v>
      </c>
    </row>
    <row r="147" spans="1:65" s="12" customFormat="1" ht="22.9" customHeight="1">
      <c r="B147" s="129"/>
      <c r="D147" s="130" t="s">
        <v>77</v>
      </c>
      <c r="E147" s="140" t="s">
        <v>88</v>
      </c>
      <c r="F147" s="140" t="s">
        <v>385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SUM(P148:P150)</f>
        <v>0</v>
      </c>
      <c r="Q147" s="135"/>
      <c r="R147" s="136">
        <f>SUM(R148:R150)</f>
        <v>5.0000000000000001E-4</v>
      </c>
      <c r="S147" s="135"/>
      <c r="T147" s="137">
        <f>SUM(T148:T150)</f>
        <v>0</v>
      </c>
      <c r="AR147" s="130" t="s">
        <v>86</v>
      </c>
      <c r="AT147" s="138" t="s">
        <v>77</v>
      </c>
      <c r="AU147" s="138" t="s">
        <v>86</v>
      </c>
      <c r="AY147" s="130" t="s">
        <v>131</v>
      </c>
      <c r="BK147" s="139">
        <f>SUM(BK148:BK150)</f>
        <v>0</v>
      </c>
    </row>
    <row r="148" spans="1:65" s="2" customFormat="1" ht="24.2" customHeight="1">
      <c r="A148" s="31"/>
      <c r="B148" s="142"/>
      <c r="C148" s="143" t="s">
        <v>172</v>
      </c>
      <c r="D148" s="143" t="s">
        <v>134</v>
      </c>
      <c r="E148" s="144" t="s">
        <v>386</v>
      </c>
      <c r="F148" s="145" t="s">
        <v>387</v>
      </c>
      <c r="G148" s="146" t="s">
        <v>388</v>
      </c>
      <c r="H148" s="147">
        <v>2</v>
      </c>
      <c r="I148" s="148"/>
      <c r="J148" s="149">
        <f>ROUND(I148*H148,2)</f>
        <v>0</v>
      </c>
      <c r="K148" s="145" t="s">
        <v>152</v>
      </c>
      <c r="L148" s="32"/>
      <c r="M148" s="150" t="s">
        <v>1</v>
      </c>
      <c r="N148" s="151" t="s">
        <v>43</v>
      </c>
      <c r="O148" s="57"/>
      <c r="P148" s="152">
        <f>O148*H148</f>
        <v>0</v>
      </c>
      <c r="Q148" s="152">
        <v>2.5000000000000001E-4</v>
      </c>
      <c r="R148" s="152">
        <f>Q148*H148</f>
        <v>5.0000000000000001E-4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138</v>
      </c>
      <c r="AT148" s="154" t="s">
        <v>134</v>
      </c>
      <c r="AU148" s="154" t="s">
        <v>88</v>
      </c>
      <c r="AY148" s="16" t="s">
        <v>131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138</v>
      </c>
      <c r="BM148" s="154" t="s">
        <v>389</v>
      </c>
    </row>
    <row r="149" spans="1:65" s="2" customFormat="1" ht="29.25">
      <c r="A149" s="31"/>
      <c r="B149" s="32"/>
      <c r="C149" s="31"/>
      <c r="D149" s="156" t="s">
        <v>140</v>
      </c>
      <c r="E149" s="31"/>
      <c r="F149" s="157" t="s">
        <v>390</v>
      </c>
      <c r="G149" s="31"/>
      <c r="H149" s="31"/>
      <c r="I149" s="158"/>
      <c r="J149" s="31"/>
      <c r="K149" s="31"/>
      <c r="L149" s="32"/>
      <c r="M149" s="159"/>
      <c r="N149" s="160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140</v>
      </c>
      <c r="AU149" s="16" t="s">
        <v>88</v>
      </c>
    </row>
    <row r="150" spans="1:65" s="13" customFormat="1">
      <c r="B150" s="171"/>
      <c r="D150" s="156" t="s">
        <v>204</v>
      </c>
      <c r="E150" s="178" t="s">
        <v>1</v>
      </c>
      <c r="F150" s="172" t="s">
        <v>391</v>
      </c>
      <c r="H150" s="173">
        <v>2</v>
      </c>
      <c r="I150" s="174"/>
      <c r="L150" s="171"/>
      <c r="M150" s="175"/>
      <c r="N150" s="176"/>
      <c r="O150" s="176"/>
      <c r="P150" s="176"/>
      <c r="Q150" s="176"/>
      <c r="R150" s="176"/>
      <c r="S150" s="176"/>
      <c r="T150" s="177"/>
      <c r="AT150" s="178" t="s">
        <v>204</v>
      </c>
      <c r="AU150" s="178" t="s">
        <v>88</v>
      </c>
      <c r="AV150" s="13" t="s">
        <v>88</v>
      </c>
      <c r="AW150" s="13" t="s">
        <v>34</v>
      </c>
      <c r="AX150" s="13" t="s">
        <v>86</v>
      </c>
      <c r="AY150" s="178" t="s">
        <v>131</v>
      </c>
    </row>
    <row r="151" spans="1:65" s="12" customFormat="1" ht="22.9" customHeight="1">
      <c r="B151" s="129"/>
      <c r="D151" s="130" t="s">
        <v>77</v>
      </c>
      <c r="E151" s="140" t="s">
        <v>148</v>
      </c>
      <c r="F151" s="140" t="s">
        <v>392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SUM(P152:P163)</f>
        <v>0</v>
      </c>
      <c r="Q151" s="135"/>
      <c r="R151" s="136">
        <f>SUM(R152:R163)</f>
        <v>64.547108999999992</v>
      </c>
      <c r="S151" s="135"/>
      <c r="T151" s="137">
        <f>SUM(T152:T163)</f>
        <v>0</v>
      </c>
      <c r="AR151" s="130" t="s">
        <v>86</v>
      </c>
      <c r="AT151" s="138" t="s">
        <v>77</v>
      </c>
      <c r="AU151" s="138" t="s">
        <v>86</v>
      </c>
      <c r="AY151" s="130" t="s">
        <v>131</v>
      </c>
      <c r="BK151" s="139">
        <f>SUM(BK152:BK163)</f>
        <v>0</v>
      </c>
    </row>
    <row r="152" spans="1:65" s="2" customFormat="1" ht="24.2" customHeight="1">
      <c r="A152" s="31"/>
      <c r="B152" s="142"/>
      <c r="C152" s="143" t="s">
        <v>179</v>
      </c>
      <c r="D152" s="143" t="s">
        <v>134</v>
      </c>
      <c r="E152" s="144" t="s">
        <v>393</v>
      </c>
      <c r="F152" s="145" t="s">
        <v>394</v>
      </c>
      <c r="G152" s="146" t="s">
        <v>361</v>
      </c>
      <c r="H152" s="147">
        <v>6.37</v>
      </c>
      <c r="I152" s="148"/>
      <c r="J152" s="149">
        <f>ROUND(I152*H152,2)</f>
        <v>0</v>
      </c>
      <c r="K152" s="145" t="s">
        <v>152</v>
      </c>
      <c r="L152" s="32"/>
      <c r="M152" s="150" t="s">
        <v>1</v>
      </c>
      <c r="N152" s="151" t="s">
        <v>43</v>
      </c>
      <c r="O152" s="57"/>
      <c r="P152" s="152">
        <f>O152*H152</f>
        <v>0</v>
      </c>
      <c r="Q152" s="152">
        <v>2.7919499999999999</v>
      </c>
      <c r="R152" s="152">
        <f>Q152*H152</f>
        <v>17.7847215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138</v>
      </c>
      <c r="AT152" s="154" t="s">
        <v>134</v>
      </c>
      <c r="AU152" s="154" t="s">
        <v>88</v>
      </c>
      <c r="AY152" s="16" t="s">
        <v>131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86</v>
      </c>
      <c r="BK152" s="155">
        <f>ROUND(I152*H152,2)</f>
        <v>0</v>
      </c>
      <c r="BL152" s="16" t="s">
        <v>138</v>
      </c>
      <c r="BM152" s="154" t="s">
        <v>395</v>
      </c>
    </row>
    <row r="153" spans="1:65" s="2" customFormat="1" ht="39">
      <c r="A153" s="31"/>
      <c r="B153" s="32"/>
      <c r="C153" s="31"/>
      <c r="D153" s="156" t="s">
        <v>140</v>
      </c>
      <c r="E153" s="31"/>
      <c r="F153" s="157" t="s">
        <v>396</v>
      </c>
      <c r="G153" s="31"/>
      <c r="H153" s="31"/>
      <c r="I153" s="158"/>
      <c r="J153" s="31"/>
      <c r="K153" s="31"/>
      <c r="L153" s="32"/>
      <c r="M153" s="159"/>
      <c r="N153" s="160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140</v>
      </c>
      <c r="AU153" s="16" t="s">
        <v>88</v>
      </c>
    </row>
    <row r="154" spans="1:65" s="13" customFormat="1">
      <c r="B154" s="171"/>
      <c r="D154" s="156" t="s">
        <v>204</v>
      </c>
      <c r="E154" s="178" t="s">
        <v>1</v>
      </c>
      <c r="F154" s="172" t="s">
        <v>397</v>
      </c>
      <c r="H154" s="173">
        <v>6.37</v>
      </c>
      <c r="I154" s="174"/>
      <c r="L154" s="171"/>
      <c r="M154" s="175"/>
      <c r="N154" s="176"/>
      <c r="O154" s="176"/>
      <c r="P154" s="176"/>
      <c r="Q154" s="176"/>
      <c r="R154" s="176"/>
      <c r="S154" s="176"/>
      <c r="T154" s="177"/>
      <c r="AT154" s="178" t="s">
        <v>204</v>
      </c>
      <c r="AU154" s="178" t="s">
        <v>88</v>
      </c>
      <c r="AV154" s="13" t="s">
        <v>88</v>
      </c>
      <c r="AW154" s="13" t="s">
        <v>34</v>
      </c>
      <c r="AX154" s="13" t="s">
        <v>86</v>
      </c>
      <c r="AY154" s="178" t="s">
        <v>131</v>
      </c>
    </row>
    <row r="155" spans="1:65" s="2" customFormat="1" ht="24.2" customHeight="1">
      <c r="A155" s="31"/>
      <c r="B155" s="142"/>
      <c r="C155" s="143" t="s">
        <v>132</v>
      </c>
      <c r="D155" s="143" t="s">
        <v>134</v>
      </c>
      <c r="E155" s="144" t="s">
        <v>398</v>
      </c>
      <c r="F155" s="145" t="s">
        <v>399</v>
      </c>
      <c r="G155" s="146" t="s">
        <v>361</v>
      </c>
      <c r="H155" s="147">
        <v>15.87</v>
      </c>
      <c r="I155" s="148"/>
      <c r="J155" s="149">
        <f>ROUND(I155*H155,2)</f>
        <v>0</v>
      </c>
      <c r="K155" s="145" t="s">
        <v>152</v>
      </c>
      <c r="L155" s="32"/>
      <c r="M155" s="150" t="s">
        <v>1</v>
      </c>
      <c r="N155" s="151" t="s">
        <v>43</v>
      </c>
      <c r="O155" s="57"/>
      <c r="P155" s="152">
        <f>O155*H155</f>
        <v>0</v>
      </c>
      <c r="Q155" s="152">
        <v>2.8332299999999999</v>
      </c>
      <c r="R155" s="152">
        <f>Q155*H155</f>
        <v>44.963360099999996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138</v>
      </c>
      <c r="AT155" s="154" t="s">
        <v>134</v>
      </c>
      <c r="AU155" s="154" t="s">
        <v>88</v>
      </c>
      <c r="AY155" s="16" t="s">
        <v>131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86</v>
      </c>
      <c r="BK155" s="155">
        <f>ROUND(I155*H155,2)</f>
        <v>0</v>
      </c>
      <c r="BL155" s="16" t="s">
        <v>138</v>
      </c>
      <c r="BM155" s="154" t="s">
        <v>400</v>
      </c>
    </row>
    <row r="156" spans="1:65" s="2" customFormat="1" ht="19.5">
      <c r="A156" s="31"/>
      <c r="B156" s="32"/>
      <c r="C156" s="31"/>
      <c r="D156" s="156" t="s">
        <v>140</v>
      </c>
      <c r="E156" s="31"/>
      <c r="F156" s="157" t="s">
        <v>401</v>
      </c>
      <c r="G156" s="31"/>
      <c r="H156" s="31"/>
      <c r="I156" s="158"/>
      <c r="J156" s="31"/>
      <c r="K156" s="31"/>
      <c r="L156" s="32"/>
      <c r="M156" s="159"/>
      <c r="N156" s="160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140</v>
      </c>
      <c r="AU156" s="16" t="s">
        <v>88</v>
      </c>
    </row>
    <row r="157" spans="1:65" s="13" customFormat="1">
      <c r="B157" s="171"/>
      <c r="D157" s="156" t="s">
        <v>204</v>
      </c>
      <c r="E157" s="178" t="s">
        <v>1</v>
      </c>
      <c r="F157" s="172" t="s">
        <v>402</v>
      </c>
      <c r="H157" s="173">
        <v>15.87</v>
      </c>
      <c r="I157" s="174"/>
      <c r="L157" s="171"/>
      <c r="M157" s="175"/>
      <c r="N157" s="176"/>
      <c r="O157" s="176"/>
      <c r="P157" s="176"/>
      <c r="Q157" s="176"/>
      <c r="R157" s="176"/>
      <c r="S157" s="176"/>
      <c r="T157" s="177"/>
      <c r="AT157" s="178" t="s">
        <v>204</v>
      </c>
      <c r="AU157" s="178" t="s">
        <v>88</v>
      </c>
      <c r="AV157" s="13" t="s">
        <v>88</v>
      </c>
      <c r="AW157" s="13" t="s">
        <v>34</v>
      </c>
      <c r="AX157" s="13" t="s">
        <v>86</v>
      </c>
      <c r="AY157" s="178" t="s">
        <v>131</v>
      </c>
    </row>
    <row r="158" spans="1:65" s="2" customFormat="1" ht="21.75" customHeight="1">
      <c r="A158" s="31"/>
      <c r="B158" s="142"/>
      <c r="C158" s="143" t="s">
        <v>189</v>
      </c>
      <c r="D158" s="143" t="s">
        <v>134</v>
      </c>
      <c r="E158" s="144" t="s">
        <v>403</v>
      </c>
      <c r="F158" s="145" t="s">
        <v>404</v>
      </c>
      <c r="G158" s="146" t="s">
        <v>192</v>
      </c>
      <c r="H158" s="147">
        <v>29.52</v>
      </c>
      <c r="I158" s="148"/>
      <c r="J158" s="149">
        <f>ROUND(I158*H158,2)</f>
        <v>0</v>
      </c>
      <c r="K158" s="145" t="s">
        <v>152</v>
      </c>
      <c r="L158" s="32"/>
      <c r="M158" s="150" t="s">
        <v>1</v>
      </c>
      <c r="N158" s="151" t="s">
        <v>43</v>
      </c>
      <c r="O158" s="57"/>
      <c r="P158" s="152">
        <f>O158*H158</f>
        <v>0</v>
      </c>
      <c r="Q158" s="152">
        <v>7.26E-3</v>
      </c>
      <c r="R158" s="152">
        <f>Q158*H158</f>
        <v>0.21431519999999998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138</v>
      </c>
      <c r="AT158" s="154" t="s">
        <v>134</v>
      </c>
      <c r="AU158" s="154" t="s">
        <v>88</v>
      </c>
      <c r="AY158" s="16" t="s">
        <v>131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86</v>
      </c>
      <c r="BK158" s="155">
        <f>ROUND(I158*H158,2)</f>
        <v>0</v>
      </c>
      <c r="BL158" s="16" t="s">
        <v>138</v>
      </c>
      <c r="BM158" s="154" t="s">
        <v>405</v>
      </c>
    </row>
    <row r="159" spans="1:65" s="13" customFormat="1">
      <c r="B159" s="171"/>
      <c r="D159" s="156" t="s">
        <v>204</v>
      </c>
      <c r="E159" s="178" t="s">
        <v>1</v>
      </c>
      <c r="F159" s="172" t="s">
        <v>406</v>
      </c>
      <c r="H159" s="173">
        <v>0.4</v>
      </c>
      <c r="I159" s="174"/>
      <c r="L159" s="171"/>
      <c r="M159" s="175"/>
      <c r="N159" s="176"/>
      <c r="O159" s="176"/>
      <c r="P159" s="176"/>
      <c r="Q159" s="176"/>
      <c r="R159" s="176"/>
      <c r="S159" s="176"/>
      <c r="T159" s="177"/>
      <c r="AT159" s="178" t="s">
        <v>204</v>
      </c>
      <c r="AU159" s="178" t="s">
        <v>88</v>
      </c>
      <c r="AV159" s="13" t="s">
        <v>88</v>
      </c>
      <c r="AW159" s="13" t="s">
        <v>34</v>
      </c>
      <c r="AX159" s="13" t="s">
        <v>78</v>
      </c>
      <c r="AY159" s="178" t="s">
        <v>131</v>
      </c>
    </row>
    <row r="160" spans="1:65" s="13" customFormat="1">
      <c r="B160" s="171"/>
      <c r="D160" s="156" t="s">
        <v>204</v>
      </c>
      <c r="E160" s="178" t="s">
        <v>1</v>
      </c>
      <c r="F160" s="172" t="s">
        <v>407</v>
      </c>
      <c r="H160" s="173">
        <v>29.12</v>
      </c>
      <c r="I160" s="174"/>
      <c r="L160" s="171"/>
      <c r="M160" s="175"/>
      <c r="N160" s="176"/>
      <c r="O160" s="176"/>
      <c r="P160" s="176"/>
      <c r="Q160" s="176"/>
      <c r="R160" s="176"/>
      <c r="S160" s="176"/>
      <c r="T160" s="177"/>
      <c r="AT160" s="178" t="s">
        <v>204</v>
      </c>
      <c r="AU160" s="178" t="s">
        <v>88</v>
      </c>
      <c r="AV160" s="13" t="s">
        <v>88</v>
      </c>
      <c r="AW160" s="13" t="s">
        <v>34</v>
      </c>
      <c r="AX160" s="13" t="s">
        <v>78</v>
      </c>
      <c r="AY160" s="178" t="s">
        <v>131</v>
      </c>
    </row>
    <row r="161" spans="1:65" s="14" customFormat="1">
      <c r="B161" s="182"/>
      <c r="D161" s="156" t="s">
        <v>204</v>
      </c>
      <c r="E161" s="183" t="s">
        <v>1</v>
      </c>
      <c r="F161" s="184" t="s">
        <v>247</v>
      </c>
      <c r="H161" s="185">
        <v>29.52</v>
      </c>
      <c r="I161" s="186"/>
      <c r="L161" s="182"/>
      <c r="M161" s="187"/>
      <c r="N161" s="188"/>
      <c r="O161" s="188"/>
      <c r="P161" s="188"/>
      <c r="Q161" s="188"/>
      <c r="R161" s="188"/>
      <c r="S161" s="188"/>
      <c r="T161" s="189"/>
      <c r="AT161" s="183" t="s">
        <v>204</v>
      </c>
      <c r="AU161" s="183" t="s">
        <v>88</v>
      </c>
      <c r="AV161" s="14" t="s">
        <v>138</v>
      </c>
      <c r="AW161" s="14" t="s">
        <v>34</v>
      </c>
      <c r="AX161" s="14" t="s">
        <v>86</v>
      </c>
      <c r="AY161" s="183" t="s">
        <v>131</v>
      </c>
    </row>
    <row r="162" spans="1:65" s="2" customFormat="1" ht="21.75" customHeight="1">
      <c r="A162" s="31"/>
      <c r="B162" s="142"/>
      <c r="C162" s="143" t="s">
        <v>195</v>
      </c>
      <c r="D162" s="143" t="s">
        <v>134</v>
      </c>
      <c r="E162" s="144" t="s">
        <v>408</v>
      </c>
      <c r="F162" s="145" t="s">
        <v>409</v>
      </c>
      <c r="G162" s="146" t="s">
        <v>192</v>
      </c>
      <c r="H162" s="147">
        <v>29.52</v>
      </c>
      <c r="I162" s="148"/>
      <c r="J162" s="149">
        <f>ROUND(I162*H162,2)</f>
        <v>0</v>
      </c>
      <c r="K162" s="145" t="s">
        <v>152</v>
      </c>
      <c r="L162" s="32"/>
      <c r="M162" s="150" t="s">
        <v>1</v>
      </c>
      <c r="N162" s="151" t="s">
        <v>43</v>
      </c>
      <c r="O162" s="57"/>
      <c r="P162" s="152">
        <f>O162*H162</f>
        <v>0</v>
      </c>
      <c r="Q162" s="152">
        <v>8.5999999999999998E-4</v>
      </c>
      <c r="R162" s="152">
        <f>Q162*H162</f>
        <v>2.5387199999999999E-2</v>
      </c>
      <c r="S162" s="152">
        <v>0</v>
      </c>
      <c r="T162" s="15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138</v>
      </c>
      <c r="AT162" s="154" t="s">
        <v>134</v>
      </c>
      <c r="AU162" s="154" t="s">
        <v>88</v>
      </c>
      <c r="AY162" s="16" t="s">
        <v>131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6" t="s">
        <v>86</v>
      </c>
      <c r="BK162" s="155">
        <f>ROUND(I162*H162,2)</f>
        <v>0</v>
      </c>
      <c r="BL162" s="16" t="s">
        <v>138</v>
      </c>
      <c r="BM162" s="154" t="s">
        <v>410</v>
      </c>
    </row>
    <row r="163" spans="1:65" s="2" customFormat="1" ht="24.2" customHeight="1">
      <c r="A163" s="31"/>
      <c r="B163" s="142"/>
      <c r="C163" s="143" t="s">
        <v>199</v>
      </c>
      <c r="D163" s="143" t="s">
        <v>134</v>
      </c>
      <c r="E163" s="144" t="s">
        <v>411</v>
      </c>
      <c r="F163" s="145" t="s">
        <v>412</v>
      </c>
      <c r="G163" s="146" t="s">
        <v>151</v>
      </c>
      <c r="H163" s="147">
        <v>1.5</v>
      </c>
      <c r="I163" s="148"/>
      <c r="J163" s="149">
        <f>ROUND(I163*H163,2)</f>
        <v>0</v>
      </c>
      <c r="K163" s="145" t="s">
        <v>152</v>
      </c>
      <c r="L163" s="32"/>
      <c r="M163" s="150" t="s">
        <v>1</v>
      </c>
      <c r="N163" s="151" t="s">
        <v>43</v>
      </c>
      <c r="O163" s="57"/>
      <c r="P163" s="152">
        <f>O163*H163</f>
        <v>0</v>
      </c>
      <c r="Q163" s="152">
        <v>1.03955</v>
      </c>
      <c r="R163" s="152">
        <f>Q163*H163</f>
        <v>1.5593249999999999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138</v>
      </c>
      <c r="AT163" s="154" t="s">
        <v>134</v>
      </c>
      <c r="AU163" s="154" t="s">
        <v>88</v>
      </c>
      <c r="AY163" s="16" t="s">
        <v>131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86</v>
      </c>
      <c r="BK163" s="155">
        <f>ROUND(I163*H163,2)</f>
        <v>0</v>
      </c>
      <c r="BL163" s="16" t="s">
        <v>138</v>
      </c>
      <c r="BM163" s="154" t="s">
        <v>413</v>
      </c>
    </row>
    <row r="164" spans="1:65" s="12" customFormat="1" ht="22.9" customHeight="1">
      <c r="B164" s="129"/>
      <c r="D164" s="130" t="s">
        <v>77</v>
      </c>
      <c r="E164" s="140" t="s">
        <v>138</v>
      </c>
      <c r="F164" s="140" t="s">
        <v>414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SUM(P165:P166)</f>
        <v>0</v>
      </c>
      <c r="Q164" s="135"/>
      <c r="R164" s="136">
        <f>SUM(R165:R166)</f>
        <v>3.5469588000000001</v>
      </c>
      <c r="S164" s="135"/>
      <c r="T164" s="137">
        <f>SUM(T165:T166)</f>
        <v>0</v>
      </c>
      <c r="AR164" s="130" t="s">
        <v>86</v>
      </c>
      <c r="AT164" s="138" t="s">
        <v>77</v>
      </c>
      <c r="AU164" s="138" t="s">
        <v>86</v>
      </c>
      <c r="AY164" s="130" t="s">
        <v>131</v>
      </c>
      <c r="BK164" s="139">
        <f>SUM(BK165:BK166)</f>
        <v>0</v>
      </c>
    </row>
    <row r="165" spans="1:65" s="2" customFormat="1" ht="21.75" customHeight="1">
      <c r="A165" s="31"/>
      <c r="B165" s="142"/>
      <c r="C165" s="143" t="s">
        <v>206</v>
      </c>
      <c r="D165" s="143" t="s">
        <v>134</v>
      </c>
      <c r="E165" s="144" t="s">
        <v>415</v>
      </c>
      <c r="F165" s="145" t="s">
        <v>416</v>
      </c>
      <c r="G165" s="146" t="s">
        <v>192</v>
      </c>
      <c r="H165" s="147">
        <v>16.690000000000001</v>
      </c>
      <c r="I165" s="148"/>
      <c r="J165" s="149">
        <f>ROUND(I165*H165,2)</f>
        <v>0</v>
      </c>
      <c r="K165" s="145" t="s">
        <v>152</v>
      </c>
      <c r="L165" s="32"/>
      <c r="M165" s="150" t="s">
        <v>1</v>
      </c>
      <c r="N165" s="151" t="s">
        <v>43</v>
      </c>
      <c r="O165" s="57"/>
      <c r="P165" s="152">
        <f>O165*H165</f>
        <v>0</v>
      </c>
      <c r="Q165" s="152">
        <v>0.21251999999999999</v>
      </c>
      <c r="R165" s="152">
        <f>Q165*H165</f>
        <v>3.5469588000000001</v>
      </c>
      <c r="S165" s="152">
        <v>0</v>
      </c>
      <c r="T165" s="15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4" t="s">
        <v>138</v>
      </c>
      <c r="AT165" s="154" t="s">
        <v>134</v>
      </c>
      <c r="AU165" s="154" t="s">
        <v>88</v>
      </c>
      <c r="AY165" s="16" t="s">
        <v>131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6" t="s">
        <v>86</v>
      </c>
      <c r="BK165" s="155">
        <f>ROUND(I165*H165,2)</f>
        <v>0</v>
      </c>
      <c r="BL165" s="16" t="s">
        <v>138</v>
      </c>
      <c r="BM165" s="154" t="s">
        <v>417</v>
      </c>
    </row>
    <row r="166" spans="1:65" s="13" customFormat="1">
      <c r="B166" s="171"/>
      <c r="D166" s="156" t="s">
        <v>204</v>
      </c>
      <c r="E166" s="178" t="s">
        <v>1</v>
      </c>
      <c r="F166" s="172" t="s">
        <v>418</v>
      </c>
      <c r="H166" s="173">
        <v>16.690000000000001</v>
      </c>
      <c r="I166" s="174"/>
      <c r="L166" s="171"/>
      <c r="M166" s="175"/>
      <c r="N166" s="176"/>
      <c r="O166" s="176"/>
      <c r="P166" s="176"/>
      <c r="Q166" s="176"/>
      <c r="R166" s="176"/>
      <c r="S166" s="176"/>
      <c r="T166" s="177"/>
      <c r="AT166" s="178" t="s">
        <v>204</v>
      </c>
      <c r="AU166" s="178" t="s">
        <v>88</v>
      </c>
      <c r="AV166" s="13" t="s">
        <v>88</v>
      </c>
      <c r="AW166" s="13" t="s">
        <v>34</v>
      </c>
      <c r="AX166" s="13" t="s">
        <v>86</v>
      </c>
      <c r="AY166" s="178" t="s">
        <v>131</v>
      </c>
    </row>
    <row r="167" spans="1:65" s="12" customFormat="1" ht="22.9" customHeight="1">
      <c r="B167" s="129"/>
      <c r="D167" s="130" t="s">
        <v>77</v>
      </c>
      <c r="E167" s="140" t="s">
        <v>163</v>
      </c>
      <c r="F167" s="140" t="s">
        <v>419</v>
      </c>
      <c r="I167" s="132"/>
      <c r="J167" s="141">
        <f>BK167</f>
        <v>0</v>
      </c>
      <c r="L167" s="129"/>
      <c r="M167" s="134"/>
      <c r="N167" s="135"/>
      <c r="O167" s="135"/>
      <c r="P167" s="136">
        <f>SUM(P168:P169)</f>
        <v>0</v>
      </c>
      <c r="Q167" s="135"/>
      <c r="R167" s="136">
        <f>SUM(R168:R169)</f>
        <v>4.3399999999999992E-3</v>
      </c>
      <c r="S167" s="135"/>
      <c r="T167" s="137">
        <f>SUM(T168:T169)</f>
        <v>0</v>
      </c>
      <c r="AR167" s="130" t="s">
        <v>86</v>
      </c>
      <c r="AT167" s="138" t="s">
        <v>77</v>
      </c>
      <c r="AU167" s="138" t="s">
        <v>86</v>
      </c>
      <c r="AY167" s="130" t="s">
        <v>131</v>
      </c>
      <c r="BK167" s="139">
        <f>SUM(BK168:BK169)</f>
        <v>0</v>
      </c>
    </row>
    <row r="168" spans="1:65" s="2" customFormat="1" ht="24.2" customHeight="1">
      <c r="A168" s="31"/>
      <c r="B168" s="142"/>
      <c r="C168" s="143" t="s">
        <v>210</v>
      </c>
      <c r="D168" s="143" t="s">
        <v>134</v>
      </c>
      <c r="E168" s="144" t="s">
        <v>420</v>
      </c>
      <c r="F168" s="145" t="s">
        <v>421</v>
      </c>
      <c r="G168" s="146" t="s">
        <v>388</v>
      </c>
      <c r="H168" s="147">
        <v>31</v>
      </c>
      <c r="I168" s="148"/>
      <c r="J168" s="149">
        <f>ROUND(I168*H168,2)</f>
        <v>0</v>
      </c>
      <c r="K168" s="145" t="s">
        <v>152</v>
      </c>
      <c r="L168" s="32"/>
      <c r="M168" s="150" t="s">
        <v>1</v>
      </c>
      <c r="N168" s="151" t="s">
        <v>43</v>
      </c>
      <c r="O168" s="57"/>
      <c r="P168" s="152">
        <f>O168*H168</f>
        <v>0</v>
      </c>
      <c r="Q168" s="152">
        <v>1.3999999999999999E-4</v>
      </c>
      <c r="R168" s="152">
        <f>Q168*H168</f>
        <v>4.3399999999999992E-3</v>
      </c>
      <c r="S168" s="152">
        <v>0</v>
      </c>
      <c r="T168" s="15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138</v>
      </c>
      <c r="AT168" s="154" t="s">
        <v>134</v>
      </c>
      <c r="AU168" s="154" t="s">
        <v>88</v>
      </c>
      <c r="AY168" s="16" t="s">
        <v>131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6" t="s">
        <v>86</v>
      </c>
      <c r="BK168" s="155">
        <f>ROUND(I168*H168,2)</f>
        <v>0</v>
      </c>
      <c r="BL168" s="16" t="s">
        <v>138</v>
      </c>
      <c r="BM168" s="154" t="s">
        <v>422</v>
      </c>
    </row>
    <row r="169" spans="1:65" s="13" customFormat="1">
      <c r="B169" s="171"/>
      <c r="D169" s="156" t="s">
        <v>204</v>
      </c>
      <c r="E169" s="178" t="s">
        <v>1</v>
      </c>
      <c r="F169" s="172" t="s">
        <v>423</v>
      </c>
      <c r="H169" s="173">
        <v>31</v>
      </c>
      <c r="I169" s="174"/>
      <c r="L169" s="171"/>
      <c r="M169" s="175"/>
      <c r="N169" s="176"/>
      <c r="O169" s="176"/>
      <c r="P169" s="176"/>
      <c r="Q169" s="176"/>
      <c r="R169" s="176"/>
      <c r="S169" s="176"/>
      <c r="T169" s="177"/>
      <c r="AT169" s="178" t="s">
        <v>204</v>
      </c>
      <c r="AU169" s="178" t="s">
        <v>88</v>
      </c>
      <c r="AV169" s="13" t="s">
        <v>88</v>
      </c>
      <c r="AW169" s="13" t="s">
        <v>34</v>
      </c>
      <c r="AX169" s="13" t="s">
        <v>86</v>
      </c>
      <c r="AY169" s="178" t="s">
        <v>131</v>
      </c>
    </row>
    <row r="170" spans="1:65" s="12" customFormat="1" ht="22.9" customHeight="1">
      <c r="B170" s="129"/>
      <c r="D170" s="130" t="s">
        <v>77</v>
      </c>
      <c r="E170" s="140" t="s">
        <v>132</v>
      </c>
      <c r="F170" s="140" t="s">
        <v>133</v>
      </c>
      <c r="I170" s="132"/>
      <c r="J170" s="141">
        <f>BK170</f>
        <v>0</v>
      </c>
      <c r="L170" s="129"/>
      <c r="M170" s="134"/>
      <c r="N170" s="135"/>
      <c r="O170" s="135"/>
      <c r="P170" s="136">
        <f>SUM(P171:P208)</f>
        <v>0</v>
      </c>
      <c r="Q170" s="135"/>
      <c r="R170" s="136">
        <f>SUM(R171:R208)</f>
        <v>0.75977250000000007</v>
      </c>
      <c r="S170" s="135"/>
      <c r="T170" s="137">
        <f>SUM(T171:T208)</f>
        <v>17.224999999999998</v>
      </c>
      <c r="AR170" s="130" t="s">
        <v>86</v>
      </c>
      <c r="AT170" s="138" t="s">
        <v>77</v>
      </c>
      <c r="AU170" s="138" t="s">
        <v>86</v>
      </c>
      <c r="AY170" s="130" t="s">
        <v>131</v>
      </c>
      <c r="BK170" s="139">
        <f>SUM(BK171:BK208)</f>
        <v>0</v>
      </c>
    </row>
    <row r="171" spans="1:65" s="2" customFormat="1" ht="16.5" customHeight="1">
      <c r="A171" s="31"/>
      <c r="B171" s="142"/>
      <c r="C171" s="143" t="s">
        <v>8</v>
      </c>
      <c r="D171" s="143" t="s">
        <v>134</v>
      </c>
      <c r="E171" s="144" t="s">
        <v>424</v>
      </c>
      <c r="F171" s="145" t="s">
        <v>425</v>
      </c>
      <c r="G171" s="146" t="s">
        <v>192</v>
      </c>
      <c r="H171" s="147">
        <v>14.25</v>
      </c>
      <c r="I171" s="148"/>
      <c r="J171" s="149">
        <f>ROUND(I171*H171,2)</f>
        <v>0</v>
      </c>
      <c r="K171" s="145" t="s">
        <v>152</v>
      </c>
      <c r="L171" s="32"/>
      <c r="M171" s="150" t="s">
        <v>1</v>
      </c>
      <c r="N171" s="151" t="s">
        <v>43</v>
      </c>
      <c r="O171" s="57"/>
      <c r="P171" s="152">
        <f>O171*H171</f>
        <v>0</v>
      </c>
      <c r="Q171" s="152">
        <v>9.0900000000000009E-3</v>
      </c>
      <c r="R171" s="152">
        <f>Q171*H171</f>
        <v>0.12953250000000002</v>
      </c>
      <c r="S171" s="152">
        <v>0</v>
      </c>
      <c r="T171" s="15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138</v>
      </c>
      <c r="AT171" s="154" t="s">
        <v>134</v>
      </c>
      <c r="AU171" s="154" t="s">
        <v>88</v>
      </c>
      <c r="AY171" s="16" t="s">
        <v>131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6" t="s">
        <v>86</v>
      </c>
      <c r="BK171" s="155">
        <f>ROUND(I171*H171,2)</f>
        <v>0</v>
      </c>
      <c r="BL171" s="16" t="s">
        <v>138</v>
      </c>
      <c r="BM171" s="154" t="s">
        <v>426</v>
      </c>
    </row>
    <row r="172" spans="1:65" s="2" customFormat="1" ht="24.2" customHeight="1">
      <c r="A172" s="31"/>
      <c r="B172" s="142"/>
      <c r="C172" s="143" t="s">
        <v>160</v>
      </c>
      <c r="D172" s="143" t="s">
        <v>134</v>
      </c>
      <c r="E172" s="144" t="s">
        <v>427</v>
      </c>
      <c r="F172" s="145" t="s">
        <v>428</v>
      </c>
      <c r="G172" s="146" t="s">
        <v>202</v>
      </c>
      <c r="H172" s="147">
        <v>28.24</v>
      </c>
      <c r="I172" s="148"/>
      <c r="J172" s="149">
        <f>ROUND(I172*H172,2)</f>
        <v>0</v>
      </c>
      <c r="K172" s="145" t="s">
        <v>152</v>
      </c>
      <c r="L172" s="32"/>
      <c r="M172" s="150" t="s">
        <v>1</v>
      </c>
      <c r="N172" s="151" t="s">
        <v>43</v>
      </c>
      <c r="O172" s="57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138</v>
      </c>
      <c r="AT172" s="154" t="s">
        <v>134</v>
      </c>
      <c r="AU172" s="154" t="s">
        <v>88</v>
      </c>
      <c r="AY172" s="16" t="s">
        <v>131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6" t="s">
        <v>86</v>
      </c>
      <c r="BK172" s="155">
        <f>ROUND(I172*H172,2)</f>
        <v>0</v>
      </c>
      <c r="BL172" s="16" t="s">
        <v>138</v>
      </c>
      <c r="BM172" s="154" t="s">
        <v>429</v>
      </c>
    </row>
    <row r="173" spans="1:65" s="2" customFormat="1" ht="19.5">
      <c r="A173" s="31"/>
      <c r="B173" s="32"/>
      <c r="C173" s="31"/>
      <c r="D173" s="156" t="s">
        <v>140</v>
      </c>
      <c r="E173" s="31"/>
      <c r="F173" s="157" t="s">
        <v>430</v>
      </c>
      <c r="G173" s="31"/>
      <c r="H173" s="31"/>
      <c r="I173" s="158"/>
      <c r="J173" s="31"/>
      <c r="K173" s="31"/>
      <c r="L173" s="32"/>
      <c r="M173" s="159"/>
      <c r="N173" s="160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140</v>
      </c>
      <c r="AU173" s="16" t="s">
        <v>88</v>
      </c>
    </row>
    <row r="174" spans="1:65" s="13" customFormat="1">
      <c r="B174" s="171"/>
      <c r="D174" s="156" t="s">
        <v>204</v>
      </c>
      <c r="E174" s="178" t="s">
        <v>1</v>
      </c>
      <c r="F174" s="172" t="s">
        <v>431</v>
      </c>
      <c r="H174" s="173">
        <v>28.24</v>
      </c>
      <c r="I174" s="174"/>
      <c r="L174" s="171"/>
      <c r="M174" s="175"/>
      <c r="N174" s="176"/>
      <c r="O174" s="176"/>
      <c r="P174" s="176"/>
      <c r="Q174" s="176"/>
      <c r="R174" s="176"/>
      <c r="S174" s="176"/>
      <c r="T174" s="177"/>
      <c r="AT174" s="178" t="s">
        <v>204</v>
      </c>
      <c r="AU174" s="178" t="s">
        <v>88</v>
      </c>
      <c r="AV174" s="13" t="s">
        <v>88</v>
      </c>
      <c r="AW174" s="13" t="s">
        <v>34</v>
      </c>
      <c r="AX174" s="13" t="s">
        <v>86</v>
      </c>
      <c r="AY174" s="178" t="s">
        <v>131</v>
      </c>
    </row>
    <row r="175" spans="1:65" s="2" customFormat="1" ht="16.5" customHeight="1">
      <c r="A175" s="31"/>
      <c r="B175" s="142"/>
      <c r="C175" s="161" t="s">
        <v>257</v>
      </c>
      <c r="D175" s="161" t="s">
        <v>173</v>
      </c>
      <c r="E175" s="162" t="s">
        <v>432</v>
      </c>
      <c r="F175" s="163" t="s">
        <v>433</v>
      </c>
      <c r="G175" s="164" t="s">
        <v>202</v>
      </c>
      <c r="H175" s="165">
        <v>28.24</v>
      </c>
      <c r="I175" s="166"/>
      <c r="J175" s="167">
        <f>ROUND(I175*H175,2)</f>
        <v>0</v>
      </c>
      <c r="K175" s="163" t="s">
        <v>1</v>
      </c>
      <c r="L175" s="168"/>
      <c r="M175" s="169" t="s">
        <v>1</v>
      </c>
      <c r="N175" s="170" t="s">
        <v>43</v>
      </c>
      <c r="O175" s="57"/>
      <c r="P175" s="152">
        <f>O175*H175</f>
        <v>0</v>
      </c>
      <c r="Q175" s="152">
        <v>1E-3</v>
      </c>
      <c r="R175" s="152">
        <f>Q175*H175</f>
        <v>2.8239999999999998E-2</v>
      </c>
      <c r="S175" s="152">
        <v>0</v>
      </c>
      <c r="T175" s="15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4" t="s">
        <v>179</v>
      </c>
      <c r="AT175" s="154" t="s">
        <v>173</v>
      </c>
      <c r="AU175" s="154" t="s">
        <v>88</v>
      </c>
      <c r="AY175" s="16" t="s">
        <v>131</v>
      </c>
      <c r="BE175" s="155">
        <f>IF(N175="základní",J175,0)</f>
        <v>0</v>
      </c>
      <c r="BF175" s="155">
        <f>IF(N175="snížená",J175,0)</f>
        <v>0</v>
      </c>
      <c r="BG175" s="155">
        <f>IF(N175="zákl. přenesená",J175,0)</f>
        <v>0</v>
      </c>
      <c r="BH175" s="155">
        <f>IF(N175="sníž. přenesená",J175,0)</f>
        <v>0</v>
      </c>
      <c r="BI175" s="155">
        <f>IF(N175="nulová",J175,0)</f>
        <v>0</v>
      </c>
      <c r="BJ175" s="16" t="s">
        <v>86</v>
      </c>
      <c r="BK175" s="155">
        <f>ROUND(I175*H175,2)</f>
        <v>0</v>
      </c>
      <c r="BL175" s="16" t="s">
        <v>138</v>
      </c>
      <c r="BM175" s="154" t="s">
        <v>434</v>
      </c>
    </row>
    <row r="176" spans="1:65" s="2" customFormat="1" ht="48.75">
      <c r="A176" s="31"/>
      <c r="B176" s="32"/>
      <c r="C176" s="31"/>
      <c r="D176" s="156" t="s">
        <v>140</v>
      </c>
      <c r="E176" s="31"/>
      <c r="F176" s="157" t="s">
        <v>435</v>
      </c>
      <c r="G176" s="31"/>
      <c r="H176" s="31"/>
      <c r="I176" s="158"/>
      <c r="J176" s="31"/>
      <c r="K176" s="31"/>
      <c r="L176" s="32"/>
      <c r="M176" s="159"/>
      <c r="N176" s="160"/>
      <c r="O176" s="57"/>
      <c r="P176" s="57"/>
      <c r="Q176" s="57"/>
      <c r="R176" s="57"/>
      <c r="S176" s="57"/>
      <c r="T176" s="58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140</v>
      </c>
      <c r="AU176" s="16" t="s">
        <v>88</v>
      </c>
    </row>
    <row r="177" spans="1:65" s="13" customFormat="1">
      <c r="B177" s="171"/>
      <c r="D177" s="156" t="s">
        <v>204</v>
      </c>
      <c r="E177" s="178" t="s">
        <v>1</v>
      </c>
      <c r="F177" s="172" t="s">
        <v>436</v>
      </c>
      <c r="H177" s="173">
        <v>28.24</v>
      </c>
      <c r="I177" s="174"/>
      <c r="L177" s="171"/>
      <c r="M177" s="175"/>
      <c r="N177" s="176"/>
      <c r="O177" s="176"/>
      <c r="P177" s="176"/>
      <c r="Q177" s="176"/>
      <c r="R177" s="176"/>
      <c r="S177" s="176"/>
      <c r="T177" s="177"/>
      <c r="AT177" s="178" t="s">
        <v>204</v>
      </c>
      <c r="AU177" s="178" t="s">
        <v>88</v>
      </c>
      <c r="AV177" s="13" t="s">
        <v>88</v>
      </c>
      <c r="AW177" s="13" t="s">
        <v>34</v>
      </c>
      <c r="AX177" s="13" t="s">
        <v>86</v>
      </c>
      <c r="AY177" s="178" t="s">
        <v>131</v>
      </c>
    </row>
    <row r="178" spans="1:65" s="2" customFormat="1" ht="24.2" customHeight="1">
      <c r="A178" s="31"/>
      <c r="B178" s="142"/>
      <c r="C178" s="143" t="s">
        <v>437</v>
      </c>
      <c r="D178" s="143" t="s">
        <v>134</v>
      </c>
      <c r="E178" s="144" t="s">
        <v>438</v>
      </c>
      <c r="F178" s="145" t="s">
        <v>439</v>
      </c>
      <c r="G178" s="146" t="s">
        <v>202</v>
      </c>
      <c r="H178" s="147">
        <v>416.7</v>
      </c>
      <c r="I178" s="148"/>
      <c r="J178" s="149">
        <f>ROUND(I178*H178,2)</f>
        <v>0</v>
      </c>
      <c r="K178" s="145" t="s">
        <v>152</v>
      </c>
      <c r="L178" s="32"/>
      <c r="M178" s="150" t="s">
        <v>1</v>
      </c>
      <c r="N178" s="151" t="s">
        <v>43</v>
      </c>
      <c r="O178" s="57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138</v>
      </c>
      <c r="AT178" s="154" t="s">
        <v>134</v>
      </c>
      <c r="AU178" s="154" t="s">
        <v>88</v>
      </c>
      <c r="AY178" s="16" t="s">
        <v>131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6" t="s">
        <v>86</v>
      </c>
      <c r="BK178" s="155">
        <f>ROUND(I178*H178,2)</f>
        <v>0</v>
      </c>
      <c r="BL178" s="16" t="s">
        <v>138</v>
      </c>
      <c r="BM178" s="154" t="s">
        <v>440</v>
      </c>
    </row>
    <row r="179" spans="1:65" s="2" customFormat="1" ht="29.25">
      <c r="A179" s="31"/>
      <c r="B179" s="32"/>
      <c r="C179" s="31"/>
      <c r="D179" s="156" t="s">
        <v>140</v>
      </c>
      <c r="E179" s="31"/>
      <c r="F179" s="157" t="s">
        <v>441</v>
      </c>
      <c r="G179" s="31"/>
      <c r="H179" s="31"/>
      <c r="I179" s="158"/>
      <c r="J179" s="31"/>
      <c r="K179" s="31"/>
      <c r="L179" s="32"/>
      <c r="M179" s="159"/>
      <c r="N179" s="160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140</v>
      </c>
      <c r="AU179" s="16" t="s">
        <v>88</v>
      </c>
    </row>
    <row r="180" spans="1:65" s="13" customFormat="1">
      <c r="B180" s="171"/>
      <c r="D180" s="156" t="s">
        <v>204</v>
      </c>
      <c r="E180" s="178" t="s">
        <v>1</v>
      </c>
      <c r="F180" s="172" t="s">
        <v>442</v>
      </c>
      <c r="H180" s="173">
        <v>202.4</v>
      </c>
      <c r="I180" s="174"/>
      <c r="L180" s="171"/>
      <c r="M180" s="175"/>
      <c r="N180" s="176"/>
      <c r="O180" s="176"/>
      <c r="P180" s="176"/>
      <c r="Q180" s="176"/>
      <c r="R180" s="176"/>
      <c r="S180" s="176"/>
      <c r="T180" s="177"/>
      <c r="AT180" s="178" t="s">
        <v>204</v>
      </c>
      <c r="AU180" s="178" t="s">
        <v>88</v>
      </c>
      <c r="AV180" s="13" t="s">
        <v>88</v>
      </c>
      <c r="AW180" s="13" t="s">
        <v>34</v>
      </c>
      <c r="AX180" s="13" t="s">
        <v>78</v>
      </c>
      <c r="AY180" s="178" t="s">
        <v>131</v>
      </c>
    </row>
    <row r="181" spans="1:65" s="13" customFormat="1">
      <c r="B181" s="171"/>
      <c r="D181" s="156" t="s">
        <v>204</v>
      </c>
      <c r="E181" s="178" t="s">
        <v>1</v>
      </c>
      <c r="F181" s="172" t="s">
        <v>443</v>
      </c>
      <c r="H181" s="173">
        <v>214.3</v>
      </c>
      <c r="I181" s="174"/>
      <c r="L181" s="171"/>
      <c r="M181" s="175"/>
      <c r="N181" s="176"/>
      <c r="O181" s="176"/>
      <c r="P181" s="176"/>
      <c r="Q181" s="176"/>
      <c r="R181" s="176"/>
      <c r="S181" s="176"/>
      <c r="T181" s="177"/>
      <c r="AT181" s="178" t="s">
        <v>204</v>
      </c>
      <c r="AU181" s="178" t="s">
        <v>88</v>
      </c>
      <c r="AV181" s="13" t="s">
        <v>88</v>
      </c>
      <c r="AW181" s="13" t="s">
        <v>34</v>
      </c>
      <c r="AX181" s="13" t="s">
        <v>78</v>
      </c>
      <c r="AY181" s="178" t="s">
        <v>131</v>
      </c>
    </row>
    <row r="182" spans="1:65" s="14" customFormat="1">
      <c r="B182" s="182"/>
      <c r="D182" s="156" t="s">
        <v>204</v>
      </c>
      <c r="E182" s="183" t="s">
        <v>1</v>
      </c>
      <c r="F182" s="184" t="s">
        <v>247</v>
      </c>
      <c r="H182" s="185">
        <v>416.70000000000005</v>
      </c>
      <c r="I182" s="186"/>
      <c r="L182" s="182"/>
      <c r="M182" s="187"/>
      <c r="N182" s="188"/>
      <c r="O182" s="188"/>
      <c r="P182" s="188"/>
      <c r="Q182" s="188"/>
      <c r="R182" s="188"/>
      <c r="S182" s="188"/>
      <c r="T182" s="189"/>
      <c r="AT182" s="183" t="s">
        <v>204</v>
      </c>
      <c r="AU182" s="183" t="s">
        <v>88</v>
      </c>
      <c r="AV182" s="14" t="s">
        <v>138</v>
      </c>
      <c r="AW182" s="14" t="s">
        <v>34</v>
      </c>
      <c r="AX182" s="14" t="s">
        <v>86</v>
      </c>
      <c r="AY182" s="183" t="s">
        <v>131</v>
      </c>
    </row>
    <row r="183" spans="1:65" s="2" customFormat="1" ht="16.5" customHeight="1">
      <c r="A183" s="31"/>
      <c r="B183" s="142"/>
      <c r="C183" s="161" t="s">
        <v>444</v>
      </c>
      <c r="D183" s="161" t="s">
        <v>173</v>
      </c>
      <c r="E183" s="162" t="s">
        <v>445</v>
      </c>
      <c r="F183" s="163" t="s">
        <v>446</v>
      </c>
      <c r="G183" s="164" t="s">
        <v>202</v>
      </c>
      <c r="H183" s="165">
        <v>416.7</v>
      </c>
      <c r="I183" s="166"/>
      <c r="J183" s="167">
        <f>ROUND(I183*H183,2)</f>
        <v>0</v>
      </c>
      <c r="K183" s="163" t="s">
        <v>1</v>
      </c>
      <c r="L183" s="168"/>
      <c r="M183" s="169" t="s">
        <v>1</v>
      </c>
      <c r="N183" s="170" t="s">
        <v>43</v>
      </c>
      <c r="O183" s="57"/>
      <c r="P183" s="152">
        <f>O183*H183</f>
        <v>0</v>
      </c>
      <c r="Q183" s="152">
        <v>1E-3</v>
      </c>
      <c r="R183" s="152">
        <f>Q183*H183</f>
        <v>0.41670000000000001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179</v>
      </c>
      <c r="AT183" s="154" t="s">
        <v>173</v>
      </c>
      <c r="AU183" s="154" t="s">
        <v>88</v>
      </c>
      <c r="AY183" s="16" t="s">
        <v>131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86</v>
      </c>
      <c r="BK183" s="155">
        <f>ROUND(I183*H183,2)</f>
        <v>0</v>
      </c>
      <c r="BL183" s="16" t="s">
        <v>138</v>
      </c>
      <c r="BM183" s="154" t="s">
        <v>447</v>
      </c>
    </row>
    <row r="184" spans="1:65" s="13" customFormat="1">
      <c r="B184" s="171"/>
      <c r="D184" s="156" t="s">
        <v>204</v>
      </c>
      <c r="E184" s="178" t="s">
        <v>1</v>
      </c>
      <c r="F184" s="172" t="s">
        <v>448</v>
      </c>
      <c r="H184" s="173">
        <v>202.4</v>
      </c>
      <c r="I184" s="174"/>
      <c r="L184" s="171"/>
      <c r="M184" s="175"/>
      <c r="N184" s="176"/>
      <c r="O184" s="176"/>
      <c r="P184" s="176"/>
      <c r="Q184" s="176"/>
      <c r="R184" s="176"/>
      <c r="S184" s="176"/>
      <c r="T184" s="177"/>
      <c r="AT184" s="178" t="s">
        <v>204</v>
      </c>
      <c r="AU184" s="178" t="s">
        <v>88</v>
      </c>
      <c r="AV184" s="13" t="s">
        <v>88</v>
      </c>
      <c r="AW184" s="13" t="s">
        <v>34</v>
      </c>
      <c r="AX184" s="13" t="s">
        <v>78</v>
      </c>
      <c r="AY184" s="178" t="s">
        <v>131</v>
      </c>
    </row>
    <row r="185" spans="1:65" s="13" customFormat="1">
      <c r="B185" s="171"/>
      <c r="D185" s="156" t="s">
        <v>204</v>
      </c>
      <c r="E185" s="178" t="s">
        <v>1</v>
      </c>
      <c r="F185" s="172" t="s">
        <v>449</v>
      </c>
      <c r="H185" s="173">
        <v>214.3</v>
      </c>
      <c r="I185" s="174"/>
      <c r="L185" s="171"/>
      <c r="M185" s="175"/>
      <c r="N185" s="176"/>
      <c r="O185" s="176"/>
      <c r="P185" s="176"/>
      <c r="Q185" s="176"/>
      <c r="R185" s="176"/>
      <c r="S185" s="176"/>
      <c r="T185" s="177"/>
      <c r="AT185" s="178" t="s">
        <v>204</v>
      </c>
      <c r="AU185" s="178" t="s">
        <v>88</v>
      </c>
      <c r="AV185" s="13" t="s">
        <v>88</v>
      </c>
      <c r="AW185" s="13" t="s">
        <v>34</v>
      </c>
      <c r="AX185" s="13" t="s">
        <v>78</v>
      </c>
      <c r="AY185" s="178" t="s">
        <v>131</v>
      </c>
    </row>
    <row r="186" spans="1:65" s="14" customFormat="1">
      <c r="B186" s="182"/>
      <c r="D186" s="156" t="s">
        <v>204</v>
      </c>
      <c r="E186" s="183" t="s">
        <v>1</v>
      </c>
      <c r="F186" s="184" t="s">
        <v>247</v>
      </c>
      <c r="H186" s="185">
        <v>416.70000000000005</v>
      </c>
      <c r="I186" s="186"/>
      <c r="L186" s="182"/>
      <c r="M186" s="187"/>
      <c r="N186" s="188"/>
      <c r="O186" s="188"/>
      <c r="P186" s="188"/>
      <c r="Q186" s="188"/>
      <c r="R186" s="188"/>
      <c r="S186" s="188"/>
      <c r="T186" s="189"/>
      <c r="AT186" s="183" t="s">
        <v>204</v>
      </c>
      <c r="AU186" s="183" t="s">
        <v>88</v>
      </c>
      <c r="AV186" s="14" t="s">
        <v>138</v>
      </c>
      <c r="AW186" s="14" t="s">
        <v>34</v>
      </c>
      <c r="AX186" s="14" t="s">
        <v>86</v>
      </c>
      <c r="AY186" s="183" t="s">
        <v>131</v>
      </c>
    </row>
    <row r="187" spans="1:65" s="2" customFormat="1" ht="24.2" customHeight="1">
      <c r="A187" s="31"/>
      <c r="B187" s="142"/>
      <c r="C187" s="143" t="s">
        <v>450</v>
      </c>
      <c r="D187" s="143" t="s">
        <v>134</v>
      </c>
      <c r="E187" s="144" t="s">
        <v>451</v>
      </c>
      <c r="F187" s="145" t="s">
        <v>452</v>
      </c>
      <c r="G187" s="146" t="s">
        <v>202</v>
      </c>
      <c r="H187" s="147">
        <v>185.3</v>
      </c>
      <c r="I187" s="148"/>
      <c r="J187" s="149">
        <f>ROUND(I187*H187,2)</f>
        <v>0</v>
      </c>
      <c r="K187" s="145" t="s">
        <v>152</v>
      </c>
      <c r="L187" s="32"/>
      <c r="M187" s="150" t="s">
        <v>1</v>
      </c>
      <c r="N187" s="151" t="s">
        <v>43</v>
      </c>
      <c r="O187" s="57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138</v>
      </c>
      <c r="AT187" s="154" t="s">
        <v>134</v>
      </c>
      <c r="AU187" s="154" t="s">
        <v>88</v>
      </c>
      <c r="AY187" s="16" t="s">
        <v>131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6" t="s">
        <v>86</v>
      </c>
      <c r="BK187" s="155">
        <f>ROUND(I187*H187,2)</f>
        <v>0</v>
      </c>
      <c r="BL187" s="16" t="s">
        <v>138</v>
      </c>
      <c r="BM187" s="154" t="s">
        <v>453</v>
      </c>
    </row>
    <row r="188" spans="1:65" s="2" customFormat="1" ht="19.5">
      <c r="A188" s="31"/>
      <c r="B188" s="32"/>
      <c r="C188" s="31"/>
      <c r="D188" s="156" t="s">
        <v>140</v>
      </c>
      <c r="E188" s="31"/>
      <c r="F188" s="157" t="s">
        <v>454</v>
      </c>
      <c r="G188" s="31"/>
      <c r="H188" s="31"/>
      <c r="I188" s="158"/>
      <c r="J188" s="31"/>
      <c r="K188" s="31"/>
      <c r="L188" s="32"/>
      <c r="M188" s="159"/>
      <c r="N188" s="160"/>
      <c r="O188" s="57"/>
      <c r="P188" s="57"/>
      <c r="Q188" s="57"/>
      <c r="R188" s="57"/>
      <c r="S188" s="57"/>
      <c r="T188" s="58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140</v>
      </c>
      <c r="AU188" s="16" t="s">
        <v>88</v>
      </c>
    </row>
    <row r="189" spans="1:65" s="13" customFormat="1">
      <c r="B189" s="171"/>
      <c r="D189" s="156" t="s">
        <v>204</v>
      </c>
      <c r="E189" s="178" t="s">
        <v>1</v>
      </c>
      <c r="F189" s="172" t="s">
        <v>455</v>
      </c>
      <c r="H189" s="173">
        <v>89.9</v>
      </c>
      <c r="I189" s="174"/>
      <c r="L189" s="171"/>
      <c r="M189" s="175"/>
      <c r="N189" s="176"/>
      <c r="O189" s="176"/>
      <c r="P189" s="176"/>
      <c r="Q189" s="176"/>
      <c r="R189" s="176"/>
      <c r="S189" s="176"/>
      <c r="T189" s="177"/>
      <c r="AT189" s="178" t="s">
        <v>204</v>
      </c>
      <c r="AU189" s="178" t="s">
        <v>88</v>
      </c>
      <c r="AV189" s="13" t="s">
        <v>88</v>
      </c>
      <c r="AW189" s="13" t="s">
        <v>34</v>
      </c>
      <c r="AX189" s="13" t="s">
        <v>78</v>
      </c>
      <c r="AY189" s="178" t="s">
        <v>131</v>
      </c>
    </row>
    <row r="190" spans="1:65" s="13" customFormat="1">
      <c r="B190" s="171"/>
      <c r="D190" s="156" t="s">
        <v>204</v>
      </c>
      <c r="E190" s="178" t="s">
        <v>1</v>
      </c>
      <c r="F190" s="172" t="s">
        <v>456</v>
      </c>
      <c r="H190" s="173">
        <v>95.4</v>
      </c>
      <c r="I190" s="174"/>
      <c r="L190" s="171"/>
      <c r="M190" s="175"/>
      <c r="N190" s="176"/>
      <c r="O190" s="176"/>
      <c r="P190" s="176"/>
      <c r="Q190" s="176"/>
      <c r="R190" s="176"/>
      <c r="S190" s="176"/>
      <c r="T190" s="177"/>
      <c r="AT190" s="178" t="s">
        <v>204</v>
      </c>
      <c r="AU190" s="178" t="s">
        <v>88</v>
      </c>
      <c r="AV190" s="13" t="s">
        <v>88</v>
      </c>
      <c r="AW190" s="13" t="s">
        <v>34</v>
      </c>
      <c r="AX190" s="13" t="s">
        <v>78</v>
      </c>
      <c r="AY190" s="178" t="s">
        <v>131</v>
      </c>
    </row>
    <row r="191" spans="1:65" s="14" customFormat="1">
      <c r="B191" s="182"/>
      <c r="D191" s="156" t="s">
        <v>204</v>
      </c>
      <c r="E191" s="183" t="s">
        <v>1</v>
      </c>
      <c r="F191" s="184" t="s">
        <v>247</v>
      </c>
      <c r="H191" s="185">
        <v>185.3</v>
      </c>
      <c r="I191" s="186"/>
      <c r="L191" s="182"/>
      <c r="M191" s="187"/>
      <c r="N191" s="188"/>
      <c r="O191" s="188"/>
      <c r="P191" s="188"/>
      <c r="Q191" s="188"/>
      <c r="R191" s="188"/>
      <c r="S191" s="188"/>
      <c r="T191" s="189"/>
      <c r="AT191" s="183" t="s">
        <v>204</v>
      </c>
      <c r="AU191" s="183" t="s">
        <v>88</v>
      </c>
      <c r="AV191" s="14" t="s">
        <v>138</v>
      </c>
      <c r="AW191" s="14" t="s">
        <v>34</v>
      </c>
      <c r="AX191" s="14" t="s">
        <v>86</v>
      </c>
      <c r="AY191" s="183" t="s">
        <v>131</v>
      </c>
    </row>
    <row r="192" spans="1:65" s="2" customFormat="1" ht="16.5" customHeight="1">
      <c r="A192" s="31"/>
      <c r="B192" s="142"/>
      <c r="C192" s="161" t="s">
        <v>7</v>
      </c>
      <c r="D192" s="161" t="s">
        <v>173</v>
      </c>
      <c r="E192" s="162" t="s">
        <v>457</v>
      </c>
      <c r="F192" s="163" t="s">
        <v>458</v>
      </c>
      <c r="G192" s="164" t="s">
        <v>202</v>
      </c>
      <c r="H192" s="165">
        <v>185.3</v>
      </c>
      <c r="I192" s="166"/>
      <c r="J192" s="167">
        <f>ROUND(I192*H192,2)</f>
        <v>0</v>
      </c>
      <c r="K192" s="163" t="s">
        <v>1</v>
      </c>
      <c r="L192" s="168"/>
      <c r="M192" s="169" t="s">
        <v>1</v>
      </c>
      <c r="N192" s="170" t="s">
        <v>43</v>
      </c>
      <c r="O192" s="57"/>
      <c r="P192" s="152">
        <f>O192*H192</f>
        <v>0</v>
      </c>
      <c r="Q192" s="152">
        <v>1E-3</v>
      </c>
      <c r="R192" s="152">
        <f>Q192*H192</f>
        <v>0.18530000000000002</v>
      </c>
      <c r="S192" s="152">
        <v>0</v>
      </c>
      <c r="T192" s="15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4" t="s">
        <v>179</v>
      </c>
      <c r="AT192" s="154" t="s">
        <v>173</v>
      </c>
      <c r="AU192" s="154" t="s">
        <v>88</v>
      </c>
      <c r="AY192" s="16" t="s">
        <v>131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6" t="s">
        <v>86</v>
      </c>
      <c r="BK192" s="155">
        <f>ROUND(I192*H192,2)</f>
        <v>0</v>
      </c>
      <c r="BL192" s="16" t="s">
        <v>138</v>
      </c>
      <c r="BM192" s="154" t="s">
        <v>459</v>
      </c>
    </row>
    <row r="193" spans="1:65" s="2" customFormat="1" ht="58.5">
      <c r="A193" s="31"/>
      <c r="B193" s="32"/>
      <c r="C193" s="31"/>
      <c r="D193" s="156" t="s">
        <v>140</v>
      </c>
      <c r="E193" s="31"/>
      <c r="F193" s="157" t="s">
        <v>460</v>
      </c>
      <c r="G193" s="31"/>
      <c r="H193" s="31"/>
      <c r="I193" s="158"/>
      <c r="J193" s="31"/>
      <c r="K193" s="31"/>
      <c r="L193" s="32"/>
      <c r="M193" s="159"/>
      <c r="N193" s="160"/>
      <c r="O193" s="57"/>
      <c r="P193" s="57"/>
      <c r="Q193" s="57"/>
      <c r="R193" s="57"/>
      <c r="S193" s="57"/>
      <c r="T193" s="58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140</v>
      </c>
      <c r="AU193" s="16" t="s">
        <v>88</v>
      </c>
    </row>
    <row r="194" spans="1:65" s="13" customFormat="1">
      <c r="B194" s="171"/>
      <c r="D194" s="156" t="s">
        <v>204</v>
      </c>
      <c r="E194" s="178" t="s">
        <v>1</v>
      </c>
      <c r="F194" s="172" t="s">
        <v>455</v>
      </c>
      <c r="H194" s="173">
        <v>89.9</v>
      </c>
      <c r="I194" s="174"/>
      <c r="L194" s="171"/>
      <c r="M194" s="175"/>
      <c r="N194" s="176"/>
      <c r="O194" s="176"/>
      <c r="P194" s="176"/>
      <c r="Q194" s="176"/>
      <c r="R194" s="176"/>
      <c r="S194" s="176"/>
      <c r="T194" s="177"/>
      <c r="AT194" s="178" t="s">
        <v>204</v>
      </c>
      <c r="AU194" s="178" t="s">
        <v>88</v>
      </c>
      <c r="AV194" s="13" t="s">
        <v>88</v>
      </c>
      <c r="AW194" s="13" t="s">
        <v>34</v>
      </c>
      <c r="AX194" s="13" t="s">
        <v>78</v>
      </c>
      <c r="AY194" s="178" t="s">
        <v>131</v>
      </c>
    </row>
    <row r="195" spans="1:65" s="13" customFormat="1">
      <c r="B195" s="171"/>
      <c r="D195" s="156" t="s">
        <v>204</v>
      </c>
      <c r="E195" s="178" t="s">
        <v>1</v>
      </c>
      <c r="F195" s="172" t="s">
        <v>456</v>
      </c>
      <c r="H195" s="173">
        <v>95.4</v>
      </c>
      <c r="I195" s="174"/>
      <c r="L195" s="171"/>
      <c r="M195" s="175"/>
      <c r="N195" s="176"/>
      <c r="O195" s="176"/>
      <c r="P195" s="176"/>
      <c r="Q195" s="176"/>
      <c r="R195" s="176"/>
      <c r="S195" s="176"/>
      <c r="T195" s="177"/>
      <c r="AT195" s="178" t="s">
        <v>204</v>
      </c>
      <c r="AU195" s="178" t="s">
        <v>88</v>
      </c>
      <c r="AV195" s="13" t="s">
        <v>88</v>
      </c>
      <c r="AW195" s="13" t="s">
        <v>34</v>
      </c>
      <c r="AX195" s="13" t="s">
        <v>78</v>
      </c>
      <c r="AY195" s="178" t="s">
        <v>131</v>
      </c>
    </row>
    <row r="196" spans="1:65" s="14" customFormat="1">
      <c r="B196" s="182"/>
      <c r="D196" s="156" t="s">
        <v>204</v>
      </c>
      <c r="E196" s="183" t="s">
        <v>1</v>
      </c>
      <c r="F196" s="184" t="s">
        <v>247</v>
      </c>
      <c r="H196" s="185">
        <v>185.3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83" t="s">
        <v>204</v>
      </c>
      <c r="AU196" s="183" t="s">
        <v>88</v>
      </c>
      <c r="AV196" s="14" t="s">
        <v>138</v>
      </c>
      <c r="AW196" s="14" t="s">
        <v>34</v>
      </c>
      <c r="AX196" s="14" t="s">
        <v>86</v>
      </c>
      <c r="AY196" s="183" t="s">
        <v>131</v>
      </c>
    </row>
    <row r="197" spans="1:65" s="2" customFormat="1" ht="24.2" customHeight="1">
      <c r="A197" s="31"/>
      <c r="B197" s="142"/>
      <c r="C197" s="143" t="s">
        <v>461</v>
      </c>
      <c r="D197" s="143" t="s">
        <v>134</v>
      </c>
      <c r="E197" s="144" t="s">
        <v>462</v>
      </c>
      <c r="F197" s="145" t="s">
        <v>463</v>
      </c>
      <c r="G197" s="146" t="s">
        <v>202</v>
      </c>
      <c r="H197" s="147">
        <v>335.28</v>
      </c>
      <c r="I197" s="148"/>
      <c r="J197" s="149">
        <f>ROUND(I197*H197,2)</f>
        <v>0</v>
      </c>
      <c r="K197" s="145" t="s">
        <v>152</v>
      </c>
      <c r="L197" s="32"/>
      <c r="M197" s="150" t="s">
        <v>1</v>
      </c>
      <c r="N197" s="151" t="s">
        <v>43</v>
      </c>
      <c r="O197" s="57"/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138</v>
      </c>
      <c r="AT197" s="154" t="s">
        <v>134</v>
      </c>
      <c r="AU197" s="154" t="s">
        <v>88</v>
      </c>
      <c r="AY197" s="16" t="s">
        <v>131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6" t="s">
        <v>86</v>
      </c>
      <c r="BK197" s="155">
        <f>ROUND(I197*H197,2)</f>
        <v>0</v>
      </c>
      <c r="BL197" s="16" t="s">
        <v>138</v>
      </c>
      <c r="BM197" s="154" t="s">
        <v>464</v>
      </c>
    </row>
    <row r="198" spans="1:65" s="2" customFormat="1" ht="19.5">
      <c r="A198" s="31"/>
      <c r="B198" s="32"/>
      <c r="C198" s="31"/>
      <c r="D198" s="156" t="s">
        <v>140</v>
      </c>
      <c r="E198" s="31"/>
      <c r="F198" s="157" t="s">
        <v>465</v>
      </c>
      <c r="G198" s="31"/>
      <c r="H198" s="31"/>
      <c r="I198" s="158"/>
      <c r="J198" s="31"/>
      <c r="K198" s="31"/>
      <c r="L198" s="32"/>
      <c r="M198" s="159"/>
      <c r="N198" s="160"/>
      <c r="O198" s="57"/>
      <c r="P198" s="57"/>
      <c r="Q198" s="57"/>
      <c r="R198" s="57"/>
      <c r="S198" s="57"/>
      <c r="T198" s="58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140</v>
      </c>
      <c r="AU198" s="16" t="s">
        <v>88</v>
      </c>
    </row>
    <row r="199" spans="1:65" s="13" customFormat="1">
      <c r="B199" s="171"/>
      <c r="D199" s="156" t="s">
        <v>204</v>
      </c>
      <c r="E199" s="178" t="s">
        <v>1</v>
      </c>
      <c r="F199" s="172" t="s">
        <v>466</v>
      </c>
      <c r="H199" s="173">
        <v>335.28</v>
      </c>
      <c r="I199" s="174"/>
      <c r="L199" s="171"/>
      <c r="M199" s="175"/>
      <c r="N199" s="176"/>
      <c r="O199" s="176"/>
      <c r="P199" s="176"/>
      <c r="Q199" s="176"/>
      <c r="R199" s="176"/>
      <c r="S199" s="176"/>
      <c r="T199" s="177"/>
      <c r="AT199" s="178" t="s">
        <v>204</v>
      </c>
      <c r="AU199" s="178" t="s">
        <v>88</v>
      </c>
      <c r="AV199" s="13" t="s">
        <v>88</v>
      </c>
      <c r="AW199" s="13" t="s">
        <v>34</v>
      </c>
      <c r="AX199" s="13" t="s">
        <v>86</v>
      </c>
      <c r="AY199" s="178" t="s">
        <v>131</v>
      </c>
    </row>
    <row r="200" spans="1:65" s="2" customFormat="1" ht="16.5" customHeight="1">
      <c r="A200" s="31"/>
      <c r="B200" s="142"/>
      <c r="C200" s="161" t="s">
        <v>467</v>
      </c>
      <c r="D200" s="161" t="s">
        <v>173</v>
      </c>
      <c r="E200" s="162" t="s">
        <v>468</v>
      </c>
      <c r="F200" s="163" t="s">
        <v>469</v>
      </c>
      <c r="G200" s="164" t="s">
        <v>202</v>
      </c>
      <c r="H200" s="165">
        <v>335.28</v>
      </c>
      <c r="I200" s="166"/>
      <c r="J200" s="167">
        <f>ROUND(I200*H200,2)</f>
        <v>0</v>
      </c>
      <c r="K200" s="163" t="s">
        <v>1</v>
      </c>
      <c r="L200" s="168"/>
      <c r="M200" s="169" t="s">
        <v>1</v>
      </c>
      <c r="N200" s="170" t="s">
        <v>43</v>
      </c>
      <c r="O200" s="57"/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179</v>
      </c>
      <c r="AT200" s="154" t="s">
        <v>173</v>
      </c>
      <c r="AU200" s="154" t="s">
        <v>88</v>
      </c>
      <c r="AY200" s="16" t="s">
        <v>131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6" t="s">
        <v>86</v>
      </c>
      <c r="BK200" s="155">
        <f>ROUND(I200*H200,2)</f>
        <v>0</v>
      </c>
      <c r="BL200" s="16" t="s">
        <v>138</v>
      </c>
      <c r="BM200" s="154" t="s">
        <v>470</v>
      </c>
    </row>
    <row r="201" spans="1:65" s="2" customFormat="1" ht="58.5">
      <c r="A201" s="31"/>
      <c r="B201" s="32"/>
      <c r="C201" s="31"/>
      <c r="D201" s="156" t="s">
        <v>140</v>
      </c>
      <c r="E201" s="31"/>
      <c r="F201" s="157" t="s">
        <v>471</v>
      </c>
      <c r="G201" s="31"/>
      <c r="H201" s="31"/>
      <c r="I201" s="158"/>
      <c r="J201" s="31"/>
      <c r="K201" s="31"/>
      <c r="L201" s="32"/>
      <c r="M201" s="159"/>
      <c r="N201" s="160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140</v>
      </c>
      <c r="AU201" s="16" t="s">
        <v>88</v>
      </c>
    </row>
    <row r="202" spans="1:65" s="13" customFormat="1">
      <c r="B202" s="171"/>
      <c r="D202" s="156" t="s">
        <v>204</v>
      </c>
      <c r="E202" s="178" t="s">
        <v>1</v>
      </c>
      <c r="F202" s="172" t="s">
        <v>472</v>
      </c>
      <c r="H202" s="173">
        <v>335.28</v>
      </c>
      <c r="I202" s="174"/>
      <c r="L202" s="171"/>
      <c r="M202" s="175"/>
      <c r="N202" s="176"/>
      <c r="O202" s="176"/>
      <c r="P202" s="176"/>
      <c r="Q202" s="176"/>
      <c r="R202" s="176"/>
      <c r="S202" s="176"/>
      <c r="T202" s="177"/>
      <c r="AT202" s="178" t="s">
        <v>204</v>
      </c>
      <c r="AU202" s="178" t="s">
        <v>88</v>
      </c>
      <c r="AV202" s="13" t="s">
        <v>88</v>
      </c>
      <c r="AW202" s="13" t="s">
        <v>34</v>
      </c>
      <c r="AX202" s="13" t="s">
        <v>86</v>
      </c>
      <c r="AY202" s="178" t="s">
        <v>131</v>
      </c>
    </row>
    <row r="203" spans="1:65" s="2" customFormat="1" ht="24.2" customHeight="1">
      <c r="A203" s="31"/>
      <c r="B203" s="142"/>
      <c r="C203" s="143" t="s">
        <v>473</v>
      </c>
      <c r="D203" s="143" t="s">
        <v>134</v>
      </c>
      <c r="E203" s="144" t="s">
        <v>474</v>
      </c>
      <c r="F203" s="145" t="s">
        <v>475</v>
      </c>
      <c r="G203" s="146" t="s">
        <v>361</v>
      </c>
      <c r="H203" s="147">
        <v>6.89</v>
      </c>
      <c r="I203" s="148"/>
      <c r="J203" s="149">
        <f>ROUND(I203*H203,2)</f>
        <v>0</v>
      </c>
      <c r="K203" s="145" t="s">
        <v>152</v>
      </c>
      <c r="L203" s="32"/>
      <c r="M203" s="150" t="s">
        <v>1</v>
      </c>
      <c r="N203" s="151" t="s">
        <v>43</v>
      </c>
      <c r="O203" s="57"/>
      <c r="P203" s="152">
        <f>O203*H203</f>
        <v>0</v>
      </c>
      <c r="Q203" s="152">
        <v>0</v>
      </c>
      <c r="R203" s="152">
        <f>Q203*H203</f>
        <v>0</v>
      </c>
      <c r="S203" s="152">
        <v>2.5</v>
      </c>
      <c r="T203" s="153">
        <f>S203*H203</f>
        <v>17.224999999999998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138</v>
      </c>
      <c r="AT203" s="154" t="s">
        <v>134</v>
      </c>
      <c r="AU203" s="154" t="s">
        <v>88</v>
      </c>
      <c r="AY203" s="16" t="s">
        <v>131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6" t="s">
        <v>86</v>
      </c>
      <c r="BK203" s="155">
        <f>ROUND(I203*H203,2)</f>
        <v>0</v>
      </c>
      <c r="BL203" s="16" t="s">
        <v>138</v>
      </c>
      <c r="BM203" s="154" t="s">
        <v>476</v>
      </c>
    </row>
    <row r="204" spans="1:65" s="2" customFormat="1" ht="58.5">
      <c r="A204" s="31"/>
      <c r="B204" s="32"/>
      <c r="C204" s="31"/>
      <c r="D204" s="156" t="s">
        <v>140</v>
      </c>
      <c r="E204" s="31"/>
      <c r="F204" s="157" t="s">
        <v>477</v>
      </c>
      <c r="G204" s="31"/>
      <c r="H204" s="31"/>
      <c r="I204" s="158"/>
      <c r="J204" s="31"/>
      <c r="K204" s="31"/>
      <c r="L204" s="32"/>
      <c r="M204" s="159"/>
      <c r="N204" s="160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140</v>
      </c>
      <c r="AU204" s="16" t="s">
        <v>88</v>
      </c>
    </row>
    <row r="205" spans="1:65" s="13" customFormat="1">
      <c r="B205" s="171"/>
      <c r="D205" s="156" t="s">
        <v>204</v>
      </c>
      <c r="E205" s="178" t="s">
        <v>1</v>
      </c>
      <c r="F205" s="172" t="s">
        <v>478</v>
      </c>
      <c r="H205" s="173">
        <v>3.35</v>
      </c>
      <c r="I205" s="174"/>
      <c r="L205" s="171"/>
      <c r="M205" s="175"/>
      <c r="N205" s="176"/>
      <c r="O205" s="176"/>
      <c r="P205" s="176"/>
      <c r="Q205" s="176"/>
      <c r="R205" s="176"/>
      <c r="S205" s="176"/>
      <c r="T205" s="177"/>
      <c r="AT205" s="178" t="s">
        <v>204</v>
      </c>
      <c r="AU205" s="178" t="s">
        <v>88</v>
      </c>
      <c r="AV205" s="13" t="s">
        <v>88</v>
      </c>
      <c r="AW205" s="13" t="s">
        <v>34</v>
      </c>
      <c r="AX205" s="13" t="s">
        <v>78</v>
      </c>
      <c r="AY205" s="178" t="s">
        <v>131</v>
      </c>
    </row>
    <row r="206" spans="1:65" s="13" customFormat="1">
      <c r="B206" s="171"/>
      <c r="D206" s="156" t="s">
        <v>204</v>
      </c>
      <c r="E206" s="178" t="s">
        <v>1</v>
      </c>
      <c r="F206" s="172" t="s">
        <v>479</v>
      </c>
      <c r="H206" s="173">
        <v>0.52</v>
      </c>
      <c r="I206" s="174"/>
      <c r="L206" s="171"/>
      <c r="M206" s="175"/>
      <c r="N206" s="176"/>
      <c r="O206" s="176"/>
      <c r="P206" s="176"/>
      <c r="Q206" s="176"/>
      <c r="R206" s="176"/>
      <c r="S206" s="176"/>
      <c r="T206" s="177"/>
      <c r="AT206" s="178" t="s">
        <v>204</v>
      </c>
      <c r="AU206" s="178" t="s">
        <v>88</v>
      </c>
      <c r="AV206" s="13" t="s">
        <v>88</v>
      </c>
      <c r="AW206" s="13" t="s">
        <v>34</v>
      </c>
      <c r="AX206" s="13" t="s">
        <v>78</v>
      </c>
      <c r="AY206" s="178" t="s">
        <v>131</v>
      </c>
    </row>
    <row r="207" spans="1:65" s="13" customFormat="1">
      <c r="B207" s="171"/>
      <c r="D207" s="156" t="s">
        <v>204</v>
      </c>
      <c r="E207" s="178" t="s">
        <v>1</v>
      </c>
      <c r="F207" s="172" t="s">
        <v>480</v>
      </c>
      <c r="H207" s="173">
        <v>3.02</v>
      </c>
      <c r="I207" s="174"/>
      <c r="L207" s="171"/>
      <c r="M207" s="175"/>
      <c r="N207" s="176"/>
      <c r="O207" s="176"/>
      <c r="P207" s="176"/>
      <c r="Q207" s="176"/>
      <c r="R207" s="176"/>
      <c r="S207" s="176"/>
      <c r="T207" s="177"/>
      <c r="AT207" s="178" t="s">
        <v>204</v>
      </c>
      <c r="AU207" s="178" t="s">
        <v>88</v>
      </c>
      <c r="AV207" s="13" t="s">
        <v>88</v>
      </c>
      <c r="AW207" s="13" t="s">
        <v>34</v>
      </c>
      <c r="AX207" s="13" t="s">
        <v>78</v>
      </c>
      <c r="AY207" s="178" t="s">
        <v>131</v>
      </c>
    </row>
    <row r="208" spans="1:65" s="14" customFormat="1">
      <c r="B208" s="182"/>
      <c r="D208" s="156" t="s">
        <v>204</v>
      </c>
      <c r="E208" s="183" t="s">
        <v>1</v>
      </c>
      <c r="F208" s="184" t="s">
        <v>247</v>
      </c>
      <c r="H208" s="185">
        <v>6.8900000000000006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3" t="s">
        <v>204</v>
      </c>
      <c r="AU208" s="183" t="s">
        <v>88</v>
      </c>
      <c r="AV208" s="14" t="s">
        <v>138</v>
      </c>
      <c r="AW208" s="14" t="s">
        <v>34</v>
      </c>
      <c r="AX208" s="14" t="s">
        <v>86</v>
      </c>
      <c r="AY208" s="183" t="s">
        <v>131</v>
      </c>
    </row>
    <row r="209" spans="1:65" s="12" customFormat="1" ht="22.9" customHeight="1">
      <c r="B209" s="129"/>
      <c r="D209" s="130" t="s">
        <v>77</v>
      </c>
      <c r="E209" s="140" t="s">
        <v>481</v>
      </c>
      <c r="F209" s="140" t="s">
        <v>482</v>
      </c>
      <c r="I209" s="132"/>
      <c r="J209" s="141">
        <f>BK209</f>
        <v>0</v>
      </c>
      <c r="L209" s="129"/>
      <c r="M209" s="134"/>
      <c r="N209" s="135"/>
      <c r="O209" s="135"/>
      <c r="P209" s="136">
        <f>SUM(P210:P213)</f>
        <v>0</v>
      </c>
      <c r="Q209" s="135"/>
      <c r="R209" s="136">
        <f>SUM(R210:R213)</f>
        <v>0</v>
      </c>
      <c r="S209" s="135"/>
      <c r="T209" s="137">
        <f>SUM(T210:T213)</f>
        <v>0</v>
      </c>
      <c r="AR209" s="130" t="s">
        <v>86</v>
      </c>
      <c r="AT209" s="138" t="s">
        <v>77</v>
      </c>
      <c r="AU209" s="138" t="s">
        <v>86</v>
      </c>
      <c r="AY209" s="130" t="s">
        <v>131</v>
      </c>
      <c r="BK209" s="139">
        <f>SUM(BK210:BK213)</f>
        <v>0</v>
      </c>
    </row>
    <row r="210" spans="1:65" s="2" customFormat="1" ht="24.2" customHeight="1">
      <c r="A210" s="31"/>
      <c r="B210" s="142"/>
      <c r="C210" s="143" t="s">
        <v>483</v>
      </c>
      <c r="D210" s="143" t="s">
        <v>134</v>
      </c>
      <c r="E210" s="144" t="s">
        <v>484</v>
      </c>
      <c r="F210" s="145" t="s">
        <v>485</v>
      </c>
      <c r="G210" s="146" t="s">
        <v>151</v>
      </c>
      <c r="H210" s="147">
        <v>17.582000000000001</v>
      </c>
      <c r="I210" s="148"/>
      <c r="J210" s="149">
        <f>ROUND(I210*H210,2)</f>
        <v>0</v>
      </c>
      <c r="K210" s="145" t="s">
        <v>152</v>
      </c>
      <c r="L210" s="32"/>
      <c r="M210" s="150" t="s">
        <v>1</v>
      </c>
      <c r="N210" s="151" t="s">
        <v>43</v>
      </c>
      <c r="O210" s="57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138</v>
      </c>
      <c r="AT210" s="154" t="s">
        <v>134</v>
      </c>
      <c r="AU210" s="154" t="s">
        <v>88</v>
      </c>
      <c r="AY210" s="16" t="s">
        <v>131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16" t="s">
        <v>86</v>
      </c>
      <c r="BK210" s="155">
        <f>ROUND(I210*H210,2)</f>
        <v>0</v>
      </c>
      <c r="BL210" s="16" t="s">
        <v>138</v>
      </c>
      <c r="BM210" s="154" t="s">
        <v>486</v>
      </c>
    </row>
    <row r="211" spans="1:65" s="2" customFormat="1" ht="24.2" customHeight="1">
      <c r="A211" s="31"/>
      <c r="B211" s="142"/>
      <c r="C211" s="143" t="s">
        <v>487</v>
      </c>
      <c r="D211" s="143" t="s">
        <v>134</v>
      </c>
      <c r="E211" s="144" t="s">
        <v>488</v>
      </c>
      <c r="F211" s="145" t="s">
        <v>489</v>
      </c>
      <c r="G211" s="146" t="s">
        <v>151</v>
      </c>
      <c r="H211" s="147">
        <v>158.238</v>
      </c>
      <c r="I211" s="148"/>
      <c r="J211" s="149">
        <f>ROUND(I211*H211,2)</f>
        <v>0</v>
      </c>
      <c r="K211" s="145" t="s">
        <v>152</v>
      </c>
      <c r="L211" s="32"/>
      <c r="M211" s="150" t="s">
        <v>1</v>
      </c>
      <c r="N211" s="151" t="s">
        <v>43</v>
      </c>
      <c r="O211" s="57"/>
      <c r="P211" s="152">
        <f>O211*H211</f>
        <v>0</v>
      </c>
      <c r="Q211" s="152">
        <v>0</v>
      </c>
      <c r="R211" s="152">
        <f>Q211*H211</f>
        <v>0</v>
      </c>
      <c r="S211" s="152">
        <v>0</v>
      </c>
      <c r="T211" s="15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138</v>
      </c>
      <c r="AT211" s="154" t="s">
        <v>134</v>
      </c>
      <c r="AU211" s="154" t="s">
        <v>88</v>
      </c>
      <c r="AY211" s="16" t="s">
        <v>131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6" t="s">
        <v>86</v>
      </c>
      <c r="BK211" s="155">
        <f>ROUND(I211*H211,2)</f>
        <v>0</v>
      </c>
      <c r="BL211" s="16" t="s">
        <v>138</v>
      </c>
      <c r="BM211" s="154" t="s">
        <v>490</v>
      </c>
    </row>
    <row r="212" spans="1:65" s="13" customFormat="1">
      <c r="B212" s="171"/>
      <c r="D212" s="156" t="s">
        <v>204</v>
      </c>
      <c r="F212" s="172" t="s">
        <v>491</v>
      </c>
      <c r="H212" s="173">
        <v>158.238</v>
      </c>
      <c r="I212" s="174"/>
      <c r="L212" s="171"/>
      <c r="M212" s="175"/>
      <c r="N212" s="176"/>
      <c r="O212" s="176"/>
      <c r="P212" s="176"/>
      <c r="Q212" s="176"/>
      <c r="R212" s="176"/>
      <c r="S212" s="176"/>
      <c r="T212" s="177"/>
      <c r="AT212" s="178" t="s">
        <v>204</v>
      </c>
      <c r="AU212" s="178" t="s">
        <v>88</v>
      </c>
      <c r="AV212" s="13" t="s">
        <v>88</v>
      </c>
      <c r="AW212" s="13" t="s">
        <v>3</v>
      </c>
      <c r="AX212" s="13" t="s">
        <v>86</v>
      </c>
      <c r="AY212" s="178" t="s">
        <v>131</v>
      </c>
    </row>
    <row r="213" spans="1:65" s="2" customFormat="1" ht="24.2" customHeight="1">
      <c r="A213" s="31"/>
      <c r="B213" s="142"/>
      <c r="C213" s="143" t="s">
        <v>492</v>
      </c>
      <c r="D213" s="143" t="s">
        <v>134</v>
      </c>
      <c r="E213" s="144" t="s">
        <v>493</v>
      </c>
      <c r="F213" s="145" t="s">
        <v>494</v>
      </c>
      <c r="G213" s="146" t="s">
        <v>151</v>
      </c>
      <c r="H213" s="147">
        <v>8.56</v>
      </c>
      <c r="I213" s="148"/>
      <c r="J213" s="149">
        <f>ROUND(I213*H213,2)</f>
        <v>0</v>
      </c>
      <c r="K213" s="145" t="s">
        <v>152</v>
      </c>
      <c r="L213" s="32"/>
      <c r="M213" s="150" t="s">
        <v>1</v>
      </c>
      <c r="N213" s="151" t="s">
        <v>43</v>
      </c>
      <c r="O213" s="57"/>
      <c r="P213" s="152">
        <f>O213*H213</f>
        <v>0</v>
      </c>
      <c r="Q213" s="152">
        <v>0</v>
      </c>
      <c r="R213" s="152">
        <f>Q213*H213</f>
        <v>0</v>
      </c>
      <c r="S213" s="152">
        <v>0</v>
      </c>
      <c r="T213" s="15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4" t="s">
        <v>138</v>
      </c>
      <c r="AT213" s="154" t="s">
        <v>134</v>
      </c>
      <c r="AU213" s="154" t="s">
        <v>88</v>
      </c>
      <c r="AY213" s="16" t="s">
        <v>131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6" t="s">
        <v>86</v>
      </c>
      <c r="BK213" s="155">
        <f>ROUND(I213*H213,2)</f>
        <v>0</v>
      </c>
      <c r="BL213" s="16" t="s">
        <v>138</v>
      </c>
      <c r="BM213" s="154" t="s">
        <v>495</v>
      </c>
    </row>
    <row r="214" spans="1:65" s="12" customFormat="1" ht="22.9" customHeight="1">
      <c r="B214" s="129"/>
      <c r="D214" s="130" t="s">
        <v>77</v>
      </c>
      <c r="E214" s="140" t="s">
        <v>146</v>
      </c>
      <c r="F214" s="140" t="s">
        <v>147</v>
      </c>
      <c r="I214" s="132"/>
      <c r="J214" s="141">
        <f>BK214</f>
        <v>0</v>
      </c>
      <c r="L214" s="129"/>
      <c r="M214" s="134"/>
      <c r="N214" s="135"/>
      <c r="O214" s="135"/>
      <c r="P214" s="136">
        <f>P215</f>
        <v>0</v>
      </c>
      <c r="Q214" s="135"/>
      <c r="R214" s="136">
        <f>R215</f>
        <v>0</v>
      </c>
      <c r="S214" s="135"/>
      <c r="T214" s="137">
        <f>T215</f>
        <v>0</v>
      </c>
      <c r="AR214" s="130" t="s">
        <v>86</v>
      </c>
      <c r="AT214" s="138" t="s">
        <v>77</v>
      </c>
      <c r="AU214" s="138" t="s">
        <v>86</v>
      </c>
      <c r="AY214" s="130" t="s">
        <v>131</v>
      </c>
      <c r="BK214" s="139">
        <f>BK215</f>
        <v>0</v>
      </c>
    </row>
    <row r="215" spans="1:65" s="2" customFormat="1" ht="16.5" customHeight="1">
      <c r="A215" s="31"/>
      <c r="B215" s="142"/>
      <c r="C215" s="143" t="s">
        <v>496</v>
      </c>
      <c r="D215" s="143" t="s">
        <v>134</v>
      </c>
      <c r="E215" s="144" t="s">
        <v>149</v>
      </c>
      <c r="F215" s="145" t="s">
        <v>150</v>
      </c>
      <c r="G215" s="146" t="s">
        <v>151</v>
      </c>
      <c r="H215" s="147">
        <v>68.858999999999995</v>
      </c>
      <c r="I215" s="148"/>
      <c r="J215" s="149">
        <f>ROUND(I215*H215,2)</f>
        <v>0</v>
      </c>
      <c r="K215" s="145" t="s">
        <v>152</v>
      </c>
      <c r="L215" s="32"/>
      <c r="M215" s="150" t="s">
        <v>1</v>
      </c>
      <c r="N215" s="151" t="s">
        <v>43</v>
      </c>
      <c r="O215" s="57"/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4" t="s">
        <v>138</v>
      </c>
      <c r="AT215" s="154" t="s">
        <v>134</v>
      </c>
      <c r="AU215" s="154" t="s">
        <v>88</v>
      </c>
      <c r="AY215" s="16" t="s">
        <v>131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6" t="s">
        <v>86</v>
      </c>
      <c r="BK215" s="155">
        <f>ROUND(I215*H215,2)</f>
        <v>0</v>
      </c>
      <c r="BL215" s="16" t="s">
        <v>138</v>
      </c>
      <c r="BM215" s="154" t="s">
        <v>497</v>
      </c>
    </row>
    <row r="216" spans="1:65" s="12" customFormat="1" ht="25.9" customHeight="1">
      <c r="B216" s="129"/>
      <c r="D216" s="130" t="s">
        <v>77</v>
      </c>
      <c r="E216" s="131" t="s">
        <v>154</v>
      </c>
      <c r="F216" s="131" t="s">
        <v>155</v>
      </c>
      <c r="I216" s="132"/>
      <c r="J216" s="133">
        <f>BK216</f>
        <v>0</v>
      </c>
      <c r="L216" s="129"/>
      <c r="M216" s="134"/>
      <c r="N216" s="135"/>
      <c r="O216" s="135"/>
      <c r="P216" s="136">
        <f>P217+P222+P232</f>
        <v>0</v>
      </c>
      <c r="Q216" s="135"/>
      <c r="R216" s="136">
        <f>R217+R222+R232</f>
        <v>1.5040830000000001</v>
      </c>
      <c r="S216" s="135"/>
      <c r="T216" s="137">
        <f>T217+T222+T232</f>
        <v>0.35700000000000004</v>
      </c>
      <c r="AR216" s="130" t="s">
        <v>88</v>
      </c>
      <c r="AT216" s="138" t="s">
        <v>77</v>
      </c>
      <c r="AU216" s="138" t="s">
        <v>78</v>
      </c>
      <c r="AY216" s="130" t="s">
        <v>131</v>
      </c>
      <c r="BK216" s="139">
        <f>BK217+BK222+BK232</f>
        <v>0</v>
      </c>
    </row>
    <row r="217" spans="1:65" s="12" customFormat="1" ht="22.9" customHeight="1">
      <c r="B217" s="129"/>
      <c r="D217" s="130" t="s">
        <v>77</v>
      </c>
      <c r="E217" s="140" t="s">
        <v>498</v>
      </c>
      <c r="F217" s="140" t="s">
        <v>499</v>
      </c>
      <c r="I217" s="132"/>
      <c r="J217" s="141">
        <f>BK217</f>
        <v>0</v>
      </c>
      <c r="L217" s="129"/>
      <c r="M217" s="134"/>
      <c r="N217" s="135"/>
      <c r="O217" s="135"/>
      <c r="P217" s="136">
        <f>SUM(P218:P221)</f>
        <v>0</v>
      </c>
      <c r="Q217" s="135"/>
      <c r="R217" s="136">
        <f>SUM(R218:R221)</f>
        <v>4.6200000000000008E-3</v>
      </c>
      <c r="S217" s="135"/>
      <c r="T217" s="137">
        <f>SUM(T218:T221)</f>
        <v>0</v>
      </c>
      <c r="AR217" s="130" t="s">
        <v>88</v>
      </c>
      <c r="AT217" s="138" t="s">
        <v>77</v>
      </c>
      <c r="AU217" s="138" t="s">
        <v>86</v>
      </c>
      <c r="AY217" s="130" t="s">
        <v>131</v>
      </c>
      <c r="BK217" s="139">
        <f>SUM(BK218:BK221)</f>
        <v>0</v>
      </c>
    </row>
    <row r="218" spans="1:65" s="2" customFormat="1" ht="24.2" customHeight="1">
      <c r="A218" s="31"/>
      <c r="B218" s="142"/>
      <c r="C218" s="143" t="s">
        <v>500</v>
      </c>
      <c r="D218" s="143" t="s">
        <v>134</v>
      </c>
      <c r="E218" s="144" t="s">
        <v>501</v>
      </c>
      <c r="F218" s="145" t="s">
        <v>502</v>
      </c>
      <c r="G218" s="146" t="s">
        <v>388</v>
      </c>
      <c r="H218" s="147">
        <v>8</v>
      </c>
      <c r="I218" s="148"/>
      <c r="J218" s="149">
        <f>ROUND(I218*H218,2)</f>
        <v>0</v>
      </c>
      <c r="K218" s="145" t="s">
        <v>152</v>
      </c>
      <c r="L218" s="32"/>
      <c r="M218" s="150" t="s">
        <v>1</v>
      </c>
      <c r="N218" s="151" t="s">
        <v>43</v>
      </c>
      <c r="O218" s="57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160</v>
      </c>
      <c r="AT218" s="154" t="s">
        <v>134</v>
      </c>
      <c r="AU218" s="154" t="s">
        <v>88</v>
      </c>
      <c r="AY218" s="16" t="s">
        <v>131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6" t="s">
        <v>86</v>
      </c>
      <c r="BK218" s="155">
        <f>ROUND(I218*H218,2)</f>
        <v>0</v>
      </c>
      <c r="BL218" s="16" t="s">
        <v>160</v>
      </c>
      <c r="BM218" s="154" t="s">
        <v>503</v>
      </c>
    </row>
    <row r="219" spans="1:65" s="2" customFormat="1" ht="24.2" customHeight="1">
      <c r="A219" s="31"/>
      <c r="B219" s="142"/>
      <c r="C219" s="161" t="s">
        <v>504</v>
      </c>
      <c r="D219" s="161" t="s">
        <v>173</v>
      </c>
      <c r="E219" s="162" t="s">
        <v>505</v>
      </c>
      <c r="F219" s="163" t="s">
        <v>506</v>
      </c>
      <c r="G219" s="164" t="s">
        <v>388</v>
      </c>
      <c r="H219" s="165">
        <v>8.4</v>
      </c>
      <c r="I219" s="166"/>
      <c r="J219" s="167">
        <f>ROUND(I219*H219,2)</f>
        <v>0</v>
      </c>
      <c r="K219" s="163" t="s">
        <v>152</v>
      </c>
      <c r="L219" s="168"/>
      <c r="M219" s="169" t="s">
        <v>1</v>
      </c>
      <c r="N219" s="170" t="s">
        <v>43</v>
      </c>
      <c r="O219" s="57"/>
      <c r="P219" s="152">
        <f>O219*H219</f>
        <v>0</v>
      </c>
      <c r="Q219" s="152">
        <v>5.5000000000000003E-4</v>
      </c>
      <c r="R219" s="152">
        <f>Q219*H219</f>
        <v>4.6200000000000008E-3</v>
      </c>
      <c r="S219" s="152">
        <v>0</v>
      </c>
      <c r="T219" s="15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4" t="s">
        <v>176</v>
      </c>
      <c r="AT219" s="154" t="s">
        <v>173</v>
      </c>
      <c r="AU219" s="154" t="s">
        <v>88</v>
      </c>
      <c r="AY219" s="16" t="s">
        <v>131</v>
      </c>
      <c r="BE219" s="155">
        <f>IF(N219="základní",J219,0)</f>
        <v>0</v>
      </c>
      <c r="BF219" s="155">
        <f>IF(N219="snížená",J219,0)</f>
        <v>0</v>
      </c>
      <c r="BG219" s="155">
        <f>IF(N219="zákl. přenesená",J219,0)</f>
        <v>0</v>
      </c>
      <c r="BH219" s="155">
        <f>IF(N219="sníž. přenesená",J219,0)</f>
        <v>0</v>
      </c>
      <c r="BI219" s="155">
        <f>IF(N219="nulová",J219,0)</f>
        <v>0</v>
      </c>
      <c r="BJ219" s="16" t="s">
        <v>86</v>
      </c>
      <c r="BK219" s="155">
        <f>ROUND(I219*H219,2)</f>
        <v>0</v>
      </c>
      <c r="BL219" s="16" t="s">
        <v>160</v>
      </c>
      <c r="BM219" s="154" t="s">
        <v>507</v>
      </c>
    </row>
    <row r="220" spans="1:65" s="13" customFormat="1">
      <c r="B220" s="171"/>
      <c r="D220" s="156" t="s">
        <v>204</v>
      </c>
      <c r="F220" s="172" t="s">
        <v>508</v>
      </c>
      <c r="H220" s="173">
        <v>8.4</v>
      </c>
      <c r="I220" s="174"/>
      <c r="L220" s="171"/>
      <c r="M220" s="175"/>
      <c r="N220" s="176"/>
      <c r="O220" s="176"/>
      <c r="P220" s="176"/>
      <c r="Q220" s="176"/>
      <c r="R220" s="176"/>
      <c r="S220" s="176"/>
      <c r="T220" s="177"/>
      <c r="AT220" s="178" t="s">
        <v>204</v>
      </c>
      <c r="AU220" s="178" t="s">
        <v>88</v>
      </c>
      <c r="AV220" s="13" t="s">
        <v>88</v>
      </c>
      <c r="AW220" s="13" t="s">
        <v>3</v>
      </c>
      <c r="AX220" s="13" t="s">
        <v>86</v>
      </c>
      <c r="AY220" s="178" t="s">
        <v>131</v>
      </c>
    </row>
    <row r="221" spans="1:65" s="2" customFormat="1" ht="24.2" customHeight="1">
      <c r="A221" s="31"/>
      <c r="B221" s="142"/>
      <c r="C221" s="143" t="s">
        <v>509</v>
      </c>
      <c r="D221" s="143" t="s">
        <v>134</v>
      </c>
      <c r="E221" s="144" t="s">
        <v>510</v>
      </c>
      <c r="F221" s="145" t="s">
        <v>511</v>
      </c>
      <c r="G221" s="146" t="s">
        <v>151</v>
      </c>
      <c r="H221" s="147">
        <v>5.0000000000000001E-3</v>
      </c>
      <c r="I221" s="148"/>
      <c r="J221" s="149">
        <f>ROUND(I221*H221,2)</f>
        <v>0</v>
      </c>
      <c r="K221" s="145" t="s">
        <v>152</v>
      </c>
      <c r="L221" s="32"/>
      <c r="M221" s="150" t="s">
        <v>1</v>
      </c>
      <c r="N221" s="151" t="s">
        <v>43</v>
      </c>
      <c r="O221" s="57"/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160</v>
      </c>
      <c r="AT221" s="154" t="s">
        <v>134</v>
      </c>
      <c r="AU221" s="154" t="s">
        <v>88</v>
      </c>
      <c r="AY221" s="16" t="s">
        <v>131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6" t="s">
        <v>86</v>
      </c>
      <c r="BK221" s="155">
        <f>ROUND(I221*H221,2)</f>
        <v>0</v>
      </c>
      <c r="BL221" s="16" t="s">
        <v>160</v>
      </c>
      <c r="BM221" s="154" t="s">
        <v>512</v>
      </c>
    </row>
    <row r="222" spans="1:65" s="12" customFormat="1" ht="22.9" customHeight="1">
      <c r="B222" s="129"/>
      <c r="D222" s="130" t="s">
        <v>77</v>
      </c>
      <c r="E222" s="140" t="s">
        <v>156</v>
      </c>
      <c r="F222" s="140" t="s">
        <v>157</v>
      </c>
      <c r="I222" s="132"/>
      <c r="J222" s="141">
        <f>BK222</f>
        <v>0</v>
      </c>
      <c r="L222" s="129"/>
      <c r="M222" s="134"/>
      <c r="N222" s="135"/>
      <c r="O222" s="135"/>
      <c r="P222" s="136">
        <f>SUM(P223:P231)</f>
        <v>0</v>
      </c>
      <c r="Q222" s="135"/>
      <c r="R222" s="136">
        <f>SUM(R223:R231)</f>
        <v>1.1100000000000001</v>
      </c>
      <c r="S222" s="135"/>
      <c r="T222" s="137">
        <f>SUM(T223:T231)</f>
        <v>0</v>
      </c>
      <c r="AR222" s="130" t="s">
        <v>88</v>
      </c>
      <c r="AT222" s="138" t="s">
        <v>77</v>
      </c>
      <c r="AU222" s="138" t="s">
        <v>86</v>
      </c>
      <c r="AY222" s="130" t="s">
        <v>131</v>
      </c>
      <c r="BK222" s="139">
        <f>SUM(BK223:BK231)</f>
        <v>0</v>
      </c>
    </row>
    <row r="223" spans="1:65" s="2" customFormat="1" ht="24.2" customHeight="1">
      <c r="A223" s="31"/>
      <c r="B223" s="142"/>
      <c r="C223" s="143" t="s">
        <v>176</v>
      </c>
      <c r="D223" s="143" t="s">
        <v>134</v>
      </c>
      <c r="E223" s="144" t="s">
        <v>158</v>
      </c>
      <c r="F223" s="145" t="s">
        <v>159</v>
      </c>
      <c r="G223" s="146" t="s">
        <v>137</v>
      </c>
      <c r="H223" s="147">
        <v>1</v>
      </c>
      <c r="I223" s="148"/>
      <c r="J223" s="149">
        <f>ROUND(I223*H223,2)</f>
        <v>0</v>
      </c>
      <c r="K223" s="145" t="s">
        <v>1</v>
      </c>
      <c r="L223" s="32"/>
      <c r="M223" s="150" t="s">
        <v>1</v>
      </c>
      <c r="N223" s="151" t="s">
        <v>43</v>
      </c>
      <c r="O223" s="57"/>
      <c r="P223" s="152">
        <f>O223*H223</f>
        <v>0</v>
      </c>
      <c r="Q223" s="152">
        <v>1</v>
      </c>
      <c r="R223" s="152">
        <f>Q223*H223</f>
        <v>1</v>
      </c>
      <c r="S223" s="152">
        <v>0</v>
      </c>
      <c r="T223" s="15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4" t="s">
        <v>160</v>
      </c>
      <c r="AT223" s="154" t="s">
        <v>134</v>
      </c>
      <c r="AU223" s="154" t="s">
        <v>88</v>
      </c>
      <c r="AY223" s="16" t="s">
        <v>131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6" t="s">
        <v>86</v>
      </c>
      <c r="BK223" s="155">
        <f>ROUND(I223*H223,2)</f>
        <v>0</v>
      </c>
      <c r="BL223" s="16" t="s">
        <v>160</v>
      </c>
      <c r="BM223" s="154" t="s">
        <v>513</v>
      </c>
    </row>
    <row r="224" spans="1:65" s="2" customFormat="1" ht="68.25">
      <c r="A224" s="31"/>
      <c r="B224" s="32"/>
      <c r="C224" s="31"/>
      <c r="D224" s="156" t="s">
        <v>140</v>
      </c>
      <c r="E224" s="31"/>
      <c r="F224" s="157" t="s">
        <v>514</v>
      </c>
      <c r="G224" s="31"/>
      <c r="H224" s="31"/>
      <c r="I224" s="158"/>
      <c r="J224" s="31"/>
      <c r="K224" s="31"/>
      <c r="L224" s="32"/>
      <c r="M224" s="159"/>
      <c r="N224" s="160"/>
      <c r="O224" s="57"/>
      <c r="P224" s="57"/>
      <c r="Q224" s="57"/>
      <c r="R224" s="57"/>
      <c r="S224" s="57"/>
      <c r="T224" s="58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140</v>
      </c>
      <c r="AU224" s="16" t="s">
        <v>88</v>
      </c>
    </row>
    <row r="225" spans="1:65" s="2" customFormat="1" ht="24.2" customHeight="1">
      <c r="A225" s="31"/>
      <c r="B225" s="142"/>
      <c r="C225" s="143" t="s">
        <v>515</v>
      </c>
      <c r="D225" s="143" t="s">
        <v>134</v>
      </c>
      <c r="E225" s="144" t="s">
        <v>164</v>
      </c>
      <c r="F225" s="145" t="s">
        <v>165</v>
      </c>
      <c r="G225" s="146" t="s">
        <v>137</v>
      </c>
      <c r="H225" s="147">
        <v>1</v>
      </c>
      <c r="I225" s="148"/>
      <c r="J225" s="149">
        <f>ROUND(I225*H225,2)</f>
        <v>0</v>
      </c>
      <c r="K225" s="145" t="s">
        <v>1</v>
      </c>
      <c r="L225" s="32"/>
      <c r="M225" s="150" t="s">
        <v>1</v>
      </c>
      <c r="N225" s="151" t="s">
        <v>43</v>
      </c>
      <c r="O225" s="57"/>
      <c r="P225" s="152">
        <f>O225*H225</f>
        <v>0</v>
      </c>
      <c r="Q225" s="152">
        <v>0.03</v>
      </c>
      <c r="R225" s="152">
        <f>Q225*H225</f>
        <v>0.03</v>
      </c>
      <c r="S225" s="152">
        <v>0</v>
      </c>
      <c r="T225" s="15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160</v>
      </c>
      <c r="AT225" s="154" t="s">
        <v>134</v>
      </c>
      <c r="AU225" s="154" t="s">
        <v>88</v>
      </c>
      <c r="AY225" s="16" t="s">
        <v>131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6" t="s">
        <v>86</v>
      </c>
      <c r="BK225" s="155">
        <f>ROUND(I225*H225,2)</f>
        <v>0</v>
      </c>
      <c r="BL225" s="16" t="s">
        <v>160</v>
      </c>
      <c r="BM225" s="154" t="s">
        <v>516</v>
      </c>
    </row>
    <row r="226" spans="1:65" s="2" customFormat="1" ht="58.5">
      <c r="A226" s="31"/>
      <c r="B226" s="32"/>
      <c r="C226" s="31"/>
      <c r="D226" s="156" t="s">
        <v>140</v>
      </c>
      <c r="E226" s="31"/>
      <c r="F226" s="157" t="s">
        <v>517</v>
      </c>
      <c r="G226" s="31"/>
      <c r="H226" s="31"/>
      <c r="I226" s="158"/>
      <c r="J226" s="31"/>
      <c r="K226" s="31"/>
      <c r="L226" s="32"/>
      <c r="M226" s="159"/>
      <c r="N226" s="160"/>
      <c r="O226" s="57"/>
      <c r="P226" s="57"/>
      <c r="Q226" s="57"/>
      <c r="R226" s="57"/>
      <c r="S226" s="57"/>
      <c r="T226" s="58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140</v>
      </c>
      <c r="AU226" s="16" t="s">
        <v>88</v>
      </c>
    </row>
    <row r="227" spans="1:65" s="2" customFormat="1" ht="16.5" customHeight="1">
      <c r="A227" s="31"/>
      <c r="B227" s="142"/>
      <c r="C227" s="161" t="s">
        <v>518</v>
      </c>
      <c r="D227" s="161" t="s">
        <v>173</v>
      </c>
      <c r="E227" s="162" t="s">
        <v>519</v>
      </c>
      <c r="F227" s="163" t="s">
        <v>520</v>
      </c>
      <c r="G227" s="164" t="s">
        <v>137</v>
      </c>
      <c r="H227" s="165">
        <v>1</v>
      </c>
      <c r="I227" s="166"/>
      <c r="J227" s="167">
        <f>ROUND(I227*H227,2)</f>
        <v>0</v>
      </c>
      <c r="K227" s="163" t="s">
        <v>1</v>
      </c>
      <c r="L227" s="168"/>
      <c r="M227" s="169" t="s">
        <v>1</v>
      </c>
      <c r="N227" s="170" t="s">
        <v>43</v>
      </c>
      <c r="O227" s="57"/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4" t="s">
        <v>176</v>
      </c>
      <c r="AT227" s="154" t="s">
        <v>173</v>
      </c>
      <c r="AU227" s="154" t="s">
        <v>88</v>
      </c>
      <c r="AY227" s="16" t="s">
        <v>131</v>
      </c>
      <c r="BE227" s="155">
        <f>IF(N227="základní",J227,0)</f>
        <v>0</v>
      </c>
      <c r="BF227" s="155">
        <f>IF(N227="snížená",J227,0)</f>
        <v>0</v>
      </c>
      <c r="BG227" s="155">
        <f>IF(N227="zákl. přenesená",J227,0)</f>
        <v>0</v>
      </c>
      <c r="BH227" s="155">
        <f>IF(N227="sníž. přenesená",J227,0)</f>
        <v>0</v>
      </c>
      <c r="BI227" s="155">
        <f>IF(N227="nulová",J227,0)</f>
        <v>0</v>
      </c>
      <c r="BJ227" s="16" t="s">
        <v>86</v>
      </c>
      <c r="BK227" s="155">
        <f>ROUND(I227*H227,2)</f>
        <v>0</v>
      </c>
      <c r="BL227" s="16" t="s">
        <v>160</v>
      </c>
      <c r="BM227" s="154" t="s">
        <v>521</v>
      </c>
    </row>
    <row r="228" spans="1:65" s="2" customFormat="1" ht="39">
      <c r="A228" s="31"/>
      <c r="B228" s="32"/>
      <c r="C228" s="31"/>
      <c r="D228" s="156" t="s">
        <v>140</v>
      </c>
      <c r="E228" s="31"/>
      <c r="F228" s="157" t="s">
        <v>522</v>
      </c>
      <c r="G228" s="31"/>
      <c r="H228" s="31"/>
      <c r="I228" s="158"/>
      <c r="J228" s="31"/>
      <c r="K228" s="31"/>
      <c r="L228" s="32"/>
      <c r="M228" s="159"/>
      <c r="N228" s="160"/>
      <c r="O228" s="57"/>
      <c r="P228" s="57"/>
      <c r="Q228" s="57"/>
      <c r="R228" s="57"/>
      <c r="S228" s="57"/>
      <c r="T228" s="58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140</v>
      </c>
      <c r="AU228" s="16" t="s">
        <v>88</v>
      </c>
    </row>
    <row r="229" spans="1:65" s="2" customFormat="1" ht="16.5" customHeight="1">
      <c r="A229" s="31"/>
      <c r="B229" s="142"/>
      <c r="C229" s="143" t="s">
        <v>523</v>
      </c>
      <c r="D229" s="143" t="s">
        <v>134</v>
      </c>
      <c r="E229" s="144" t="s">
        <v>169</v>
      </c>
      <c r="F229" s="145" t="s">
        <v>170</v>
      </c>
      <c r="G229" s="146" t="s">
        <v>137</v>
      </c>
      <c r="H229" s="147">
        <v>1</v>
      </c>
      <c r="I229" s="148"/>
      <c r="J229" s="149">
        <f>ROUND(I229*H229,2)</f>
        <v>0</v>
      </c>
      <c r="K229" s="145" t="s">
        <v>1</v>
      </c>
      <c r="L229" s="32"/>
      <c r="M229" s="150" t="s">
        <v>1</v>
      </c>
      <c r="N229" s="151" t="s">
        <v>43</v>
      </c>
      <c r="O229" s="57"/>
      <c r="P229" s="152">
        <f>O229*H229</f>
        <v>0</v>
      </c>
      <c r="Q229" s="152">
        <v>0.08</v>
      </c>
      <c r="R229" s="152">
        <f>Q229*H229</f>
        <v>0.08</v>
      </c>
      <c r="S229" s="152">
        <v>0</v>
      </c>
      <c r="T229" s="15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4" t="s">
        <v>160</v>
      </c>
      <c r="AT229" s="154" t="s">
        <v>134</v>
      </c>
      <c r="AU229" s="154" t="s">
        <v>88</v>
      </c>
      <c r="AY229" s="16" t="s">
        <v>131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6" t="s">
        <v>86</v>
      </c>
      <c r="BK229" s="155">
        <f>ROUND(I229*H229,2)</f>
        <v>0</v>
      </c>
      <c r="BL229" s="16" t="s">
        <v>160</v>
      </c>
      <c r="BM229" s="154" t="s">
        <v>524</v>
      </c>
    </row>
    <row r="230" spans="1:65" s="2" customFormat="1" ht="68.25">
      <c r="A230" s="31"/>
      <c r="B230" s="32"/>
      <c r="C230" s="31"/>
      <c r="D230" s="156" t="s">
        <v>140</v>
      </c>
      <c r="E230" s="31"/>
      <c r="F230" s="157" t="s">
        <v>525</v>
      </c>
      <c r="G230" s="31"/>
      <c r="H230" s="31"/>
      <c r="I230" s="158"/>
      <c r="J230" s="31"/>
      <c r="K230" s="31"/>
      <c r="L230" s="32"/>
      <c r="M230" s="159"/>
      <c r="N230" s="160"/>
      <c r="O230" s="57"/>
      <c r="P230" s="57"/>
      <c r="Q230" s="57"/>
      <c r="R230" s="57"/>
      <c r="S230" s="57"/>
      <c r="T230" s="58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140</v>
      </c>
      <c r="AU230" s="16" t="s">
        <v>88</v>
      </c>
    </row>
    <row r="231" spans="1:65" s="2" customFormat="1" ht="24.2" customHeight="1">
      <c r="A231" s="31"/>
      <c r="B231" s="142"/>
      <c r="C231" s="143" t="s">
        <v>526</v>
      </c>
      <c r="D231" s="143" t="s">
        <v>134</v>
      </c>
      <c r="E231" s="144" t="s">
        <v>184</v>
      </c>
      <c r="F231" s="145" t="s">
        <v>185</v>
      </c>
      <c r="G231" s="146" t="s">
        <v>151</v>
      </c>
      <c r="H231" s="147">
        <v>1.1100000000000001</v>
      </c>
      <c r="I231" s="148"/>
      <c r="J231" s="149">
        <f>ROUND(I231*H231,2)</f>
        <v>0</v>
      </c>
      <c r="K231" s="145" t="s">
        <v>152</v>
      </c>
      <c r="L231" s="32"/>
      <c r="M231" s="150" t="s">
        <v>1</v>
      </c>
      <c r="N231" s="151" t="s">
        <v>43</v>
      </c>
      <c r="O231" s="57"/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4" t="s">
        <v>160</v>
      </c>
      <c r="AT231" s="154" t="s">
        <v>134</v>
      </c>
      <c r="AU231" s="154" t="s">
        <v>88</v>
      </c>
      <c r="AY231" s="16" t="s">
        <v>131</v>
      </c>
      <c r="BE231" s="155">
        <f>IF(N231="základní",J231,0)</f>
        <v>0</v>
      </c>
      <c r="BF231" s="155">
        <f>IF(N231="snížená",J231,0)</f>
        <v>0</v>
      </c>
      <c r="BG231" s="155">
        <f>IF(N231="zákl. přenesená",J231,0)</f>
        <v>0</v>
      </c>
      <c r="BH231" s="155">
        <f>IF(N231="sníž. přenesená",J231,0)</f>
        <v>0</v>
      </c>
      <c r="BI231" s="155">
        <f>IF(N231="nulová",J231,0)</f>
        <v>0</v>
      </c>
      <c r="BJ231" s="16" t="s">
        <v>86</v>
      </c>
      <c r="BK231" s="155">
        <f>ROUND(I231*H231,2)</f>
        <v>0</v>
      </c>
      <c r="BL231" s="16" t="s">
        <v>160</v>
      </c>
      <c r="BM231" s="154" t="s">
        <v>527</v>
      </c>
    </row>
    <row r="232" spans="1:65" s="12" customFormat="1" ht="22.9" customHeight="1">
      <c r="B232" s="129"/>
      <c r="D232" s="130" t="s">
        <v>77</v>
      </c>
      <c r="E232" s="140" t="s">
        <v>187</v>
      </c>
      <c r="F232" s="140" t="s">
        <v>188</v>
      </c>
      <c r="I232" s="132"/>
      <c r="J232" s="141">
        <f>BK232</f>
        <v>0</v>
      </c>
      <c r="L232" s="129"/>
      <c r="M232" s="134"/>
      <c r="N232" s="135"/>
      <c r="O232" s="135"/>
      <c r="P232" s="136">
        <f>SUM(P233:P249)</f>
        <v>0</v>
      </c>
      <c r="Q232" s="135"/>
      <c r="R232" s="136">
        <f>SUM(R233:R249)</f>
        <v>0.389463</v>
      </c>
      <c r="S232" s="135"/>
      <c r="T232" s="137">
        <f>SUM(T233:T249)</f>
        <v>0.35700000000000004</v>
      </c>
      <c r="AR232" s="130" t="s">
        <v>88</v>
      </c>
      <c r="AT232" s="138" t="s">
        <v>77</v>
      </c>
      <c r="AU232" s="138" t="s">
        <v>86</v>
      </c>
      <c r="AY232" s="130" t="s">
        <v>131</v>
      </c>
      <c r="BK232" s="139">
        <f>SUM(BK233:BK249)</f>
        <v>0</v>
      </c>
    </row>
    <row r="233" spans="1:65" s="2" customFormat="1" ht="24.2" customHeight="1">
      <c r="A233" s="31"/>
      <c r="B233" s="142"/>
      <c r="C233" s="143" t="s">
        <v>528</v>
      </c>
      <c r="D233" s="143" t="s">
        <v>134</v>
      </c>
      <c r="E233" s="144" t="s">
        <v>190</v>
      </c>
      <c r="F233" s="145" t="s">
        <v>191</v>
      </c>
      <c r="G233" s="146" t="s">
        <v>192</v>
      </c>
      <c r="H233" s="147">
        <v>5.5</v>
      </c>
      <c r="I233" s="148"/>
      <c r="J233" s="149">
        <f>ROUND(I233*H233,2)</f>
        <v>0</v>
      </c>
      <c r="K233" s="145" t="s">
        <v>152</v>
      </c>
      <c r="L233" s="32"/>
      <c r="M233" s="150" t="s">
        <v>1</v>
      </c>
      <c r="N233" s="151" t="s">
        <v>43</v>
      </c>
      <c r="O233" s="57"/>
      <c r="P233" s="152">
        <f>O233*H233</f>
        <v>0</v>
      </c>
      <c r="Q233" s="152">
        <v>0</v>
      </c>
      <c r="R233" s="152">
        <f>Q233*H233</f>
        <v>0</v>
      </c>
      <c r="S233" s="152">
        <v>0</v>
      </c>
      <c r="T233" s="15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4" t="s">
        <v>160</v>
      </c>
      <c r="AT233" s="154" t="s">
        <v>134</v>
      </c>
      <c r="AU233" s="154" t="s">
        <v>88</v>
      </c>
      <c r="AY233" s="16" t="s">
        <v>131</v>
      </c>
      <c r="BE233" s="155">
        <f>IF(N233="základní",J233,0)</f>
        <v>0</v>
      </c>
      <c r="BF233" s="155">
        <f>IF(N233="snížená",J233,0)</f>
        <v>0</v>
      </c>
      <c r="BG233" s="155">
        <f>IF(N233="zákl. přenesená",J233,0)</f>
        <v>0</v>
      </c>
      <c r="BH233" s="155">
        <f>IF(N233="sníž. přenesená",J233,0)</f>
        <v>0</v>
      </c>
      <c r="BI233" s="155">
        <f>IF(N233="nulová",J233,0)</f>
        <v>0</v>
      </c>
      <c r="BJ233" s="16" t="s">
        <v>86</v>
      </c>
      <c r="BK233" s="155">
        <f>ROUND(I233*H233,2)</f>
        <v>0</v>
      </c>
      <c r="BL233" s="16" t="s">
        <v>160</v>
      </c>
      <c r="BM233" s="154" t="s">
        <v>529</v>
      </c>
    </row>
    <row r="234" spans="1:65" s="2" customFormat="1" ht="29.25">
      <c r="A234" s="31"/>
      <c r="B234" s="32"/>
      <c r="C234" s="31"/>
      <c r="D234" s="156" t="s">
        <v>140</v>
      </c>
      <c r="E234" s="31"/>
      <c r="F234" s="157" t="s">
        <v>530</v>
      </c>
      <c r="G234" s="31"/>
      <c r="H234" s="31"/>
      <c r="I234" s="158"/>
      <c r="J234" s="31"/>
      <c r="K234" s="31"/>
      <c r="L234" s="32"/>
      <c r="M234" s="159"/>
      <c r="N234" s="160"/>
      <c r="O234" s="57"/>
      <c r="P234" s="57"/>
      <c r="Q234" s="57"/>
      <c r="R234" s="57"/>
      <c r="S234" s="57"/>
      <c r="T234" s="58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6" t="s">
        <v>140</v>
      </c>
      <c r="AU234" s="16" t="s">
        <v>88</v>
      </c>
    </row>
    <row r="235" spans="1:65" s="2" customFormat="1" ht="24.2" customHeight="1">
      <c r="A235" s="31"/>
      <c r="B235" s="142"/>
      <c r="C235" s="143" t="s">
        <v>531</v>
      </c>
      <c r="D235" s="143" t="s">
        <v>134</v>
      </c>
      <c r="E235" s="144" t="s">
        <v>242</v>
      </c>
      <c r="F235" s="145" t="s">
        <v>243</v>
      </c>
      <c r="G235" s="146" t="s">
        <v>192</v>
      </c>
      <c r="H235" s="147">
        <v>21</v>
      </c>
      <c r="I235" s="148"/>
      <c r="J235" s="149">
        <f>ROUND(I235*H235,2)</f>
        <v>0</v>
      </c>
      <c r="K235" s="145" t="s">
        <v>152</v>
      </c>
      <c r="L235" s="32"/>
      <c r="M235" s="150" t="s">
        <v>1</v>
      </c>
      <c r="N235" s="151" t="s">
        <v>43</v>
      </c>
      <c r="O235" s="57"/>
      <c r="P235" s="152">
        <f>O235*H235</f>
        <v>0</v>
      </c>
      <c r="Q235" s="152">
        <v>1.7000000000000001E-2</v>
      </c>
      <c r="R235" s="152">
        <f>Q235*H235</f>
        <v>0.35700000000000004</v>
      </c>
      <c r="S235" s="152">
        <v>1.7000000000000001E-2</v>
      </c>
      <c r="T235" s="153">
        <f>S235*H235</f>
        <v>0.35700000000000004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160</v>
      </c>
      <c r="AT235" s="154" t="s">
        <v>134</v>
      </c>
      <c r="AU235" s="154" t="s">
        <v>88</v>
      </c>
      <c r="AY235" s="16" t="s">
        <v>131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6" t="s">
        <v>86</v>
      </c>
      <c r="BK235" s="155">
        <f>ROUND(I235*H235,2)</f>
        <v>0</v>
      </c>
      <c r="BL235" s="16" t="s">
        <v>160</v>
      </c>
      <c r="BM235" s="154" t="s">
        <v>532</v>
      </c>
    </row>
    <row r="236" spans="1:65" s="2" customFormat="1" ht="19.5">
      <c r="A236" s="31"/>
      <c r="B236" s="32"/>
      <c r="C236" s="31"/>
      <c r="D236" s="156" t="s">
        <v>140</v>
      </c>
      <c r="E236" s="31"/>
      <c r="F236" s="157" t="s">
        <v>533</v>
      </c>
      <c r="G236" s="31"/>
      <c r="H236" s="31"/>
      <c r="I236" s="158"/>
      <c r="J236" s="31"/>
      <c r="K236" s="31"/>
      <c r="L236" s="32"/>
      <c r="M236" s="159"/>
      <c r="N236" s="160"/>
      <c r="O236" s="57"/>
      <c r="P236" s="57"/>
      <c r="Q236" s="57"/>
      <c r="R236" s="57"/>
      <c r="S236" s="57"/>
      <c r="T236" s="58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6" t="s">
        <v>140</v>
      </c>
      <c r="AU236" s="16" t="s">
        <v>88</v>
      </c>
    </row>
    <row r="237" spans="1:65" s="2" customFormat="1" ht="24.2" customHeight="1">
      <c r="A237" s="31"/>
      <c r="B237" s="142"/>
      <c r="C237" s="143" t="s">
        <v>534</v>
      </c>
      <c r="D237" s="143" t="s">
        <v>134</v>
      </c>
      <c r="E237" s="144" t="s">
        <v>196</v>
      </c>
      <c r="F237" s="145" t="s">
        <v>197</v>
      </c>
      <c r="G237" s="146" t="s">
        <v>192</v>
      </c>
      <c r="H237" s="147">
        <v>26.5</v>
      </c>
      <c r="I237" s="148"/>
      <c r="J237" s="149">
        <f>ROUND(I237*H237,2)</f>
        <v>0</v>
      </c>
      <c r="K237" s="145" t="s">
        <v>152</v>
      </c>
      <c r="L237" s="32"/>
      <c r="M237" s="150" t="s">
        <v>1</v>
      </c>
      <c r="N237" s="151" t="s">
        <v>43</v>
      </c>
      <c r="O237" s="57"/>
      <c r="P237" s="152">
        <f>O237*H237</f>
        <v>0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4" t="s">
        <v>160</v>
      </c>
      <c r="AT237" s="154" t="s">
        <v>134</v>
      </c>
      <c r="AU237" s="154" t="s">
        <v>88</v>
      </c>
      <c r="AY237" s="16" t="s">
        <v>131</v>
      </c>
      <c r="BE237" s="155">
        <f>IF(N237="základní",J237,0)</f>
        <v>0</v>
      </c>
      <c r="BF237" s="155">
        <f>IF(N237="snížená",J237,0)</f>
        <v>0</v>
      </c>
      <c r="BG237" s="155">
        <f>IF(N237="zákl. přenesená",J237,0)</f>
        <v>0</v>
      </c>
      <c r="BH237" s="155">
        <f>IF(N237="sníž. přenesená",J237,0)</f>
        <v>0</v>
      </c>
      <c r="BI237" s="155">
        <f>IF(N237="nulová",J237,0)</f>
        <v>0</v>
      </c>
      <c r="BJ237" s="16" t="s">
        <v>86</v>
      </c>
      <c r="BK237" s="155">
        <f>ROUND(I237*H237,2)</f>
        <v>0</v>
      </c>
      <c r="BL237" s="16" t="s">
        <v>160</v>
      </c>
      <c r="BM237" s="154" t="s">
        <v>535</v>
      </c>
    </row>
    <row r="238" spans="1:65" s="13" customFormat="1">
      <c r="B238" s="171"/>
      <c r="D238" s="156" t="s">
        <v>204</v>
      </c>
      <c r="E238" s="178" t="s">
        <v>1</v>
      </c>
      <c r="F238" s="172" t="s">
        <v>536</v>
      </c>
      <c r="H238" s="173">
        <v>3.5</v>
      </c>
      <c r="I238" s="174"/>
      <c r="L238" s="171"/>
      <c r="M238" s="175"/>
      <c r="N238" s="176"/>
      <c r="O238" s="176"/>
      <c r="P238" s="176"/>
      <c r="Q238" s="176"/>
      <c r="R238" s="176"/>
      <c r="S238" s="176"/>
      <c r="T238" s="177"/>
      <c r="AT238" s="178" t="s">
        <v>204</v>
      </c>
      <c r="AU238" s="178" t="s">
        <v>88</v>
      </c>
      <c r="AV238" s="13" t="s">
        <v>88</v>
      </c>
      <c r="AW238" s="13" t="s">
        <v>34</v>
      </c>
      <c r="AX238" s="13" t="s">
        <v>78</v>
      </c>
      <c r="AY238" s="178" t="s">
        <v>131</v>
      </c>
    </row>
    <row r="239" spans="1:65" s="13" customFormat="1">
      <c r="B239" s="171"/>
      <c r="D239" s="156" t="s">
        <v>204</v>
      </c>
      <c r="E239" s="178" t="s">
        <v>1</v>
      </c>
      <c r="F239" s="172" t="s">
        <v>537</v>
      </c>
      <c r="H239" s="173">
        <v>2</v>
      </c>
      <c r="I239" s="174"/>
      <c r="L239" s="171"/>
      <c r="M239" s="175"/>
      <c r="N239" s="176"/>
      <c r="O239" s="176"/>
      <c r="P239" s="176"/>
      <c r="Q239" s="176"/>
      <c r="R239" s="176"/>
      <c r="S239" s="176"/>
      <c r="T239" s="177"/>
      <c r="AT239" s="178" t="s">
        <v>204</v>
      </c>
      <c r="AU239" s="178" t="s">
        <v>88</v>
      </c>
      <c r="AV239" s="13" t="s">
        <v>88</v>
      </c>
      <c r="AW239" s="13" t="s">
        <v>34</v>
      </c>
      <c r="AX239" s="13" t="s">
        <v>78</v>
      </c>
      <c r="AY239" s="178" t="s">
        <v>131</v>
      </c>
    </row>
    <row r="240" spans="1:65" s="13" customFormat="1">
      <c r="B240" s="171"/>
      <c r="D240" s="156" t="s">
        <v>204</v>
      </c>
      <c r="E240" s="178" t="s">
        <v>1</v>
      </c>
      <c r="F240" s="172" t="s">
        <v>538</v>
      </c>
      <c r="H240" s="173">
        <v>21</v>
      </c>
      <c r="I240" s="174"/>
      <c r="L240" s="171"/>
      <c r="M240" s="175"/>
      <c r="N240" s="176"/>
      <c r="O240" s="176"/>
      <c r="P240" s="176"/>
      <c r="Q240" s="176"/>
      <c r="R240" s="176"/>
      <c r="S240" s="176"/>
      <c r="T240" s="177"/>
      <c r="AT240" s="178" t="s">
        <v>204</v>
      </c>
      <c r="AU240" s="178" t="s">
        <v>88</v>
      </c>
      <c r="AV240" s="13" t="s">
        <v>88</v>
      </c>
      <c r="AW240" s="13" t="s">
        <v>34</v>
      </c>
      <c r="AX240" s="13" t="s">
        <v>78</v>
      </c>
      <c r="AY240" s="178" t="s">
        <v>131</v>
      </c>
    </row>
    <row r="241" spans="1:65" s="14" customFormat="1">
      <c r="B241" s="182"/>
      <c r="D241" s="156" t="s">
        <v>204</v>
      </c>
      <c r="E241" s="183" t="s">
        <v>1</v>
      </c>
      <c r="F241" s="184" t="s">
        <v>247</v>
      </c>
      <c r="H241" s="185">
        <v>26.5</v>
      </c>
      <c r="I241" s="186"/>
      <c r="L241" s="182"/>
      <c r="M241" s="187"/>
      <c r="N241" s="188"/>
      <c r="O241" s="188"/>
      <c r="P241" s="188"/>
      <c r="Q241" s="188"/>
      <c r="R241" s="188"/>
      <c r="S241" s="188"/>
      <c r="T241" s="189"/>
      <c r="AT241" s="183" t="s">
        <v>204</v>
      </c>
      <c r="AU241" s="183" t="s">
        <v>88</v>
      </c>
      <c r="AV241" s="14" t="s">
        <v>138</v>
      </c>
      <c r="AW241" s="14" t="s">
        <v>34</v>
      </c>
      <c r="AX241" s="14" t="s">
        <v>86</v>
      </c>
      <c r="AY241" s="183" t="s">
        <v>131</v>
      </c>
    </row>
    <row r="242" spans="1:65" s="2" customFormat="1" ht="24.2" customHeight="1">
      <c r="A242" s="31"/>
      <c r="B242" s="142"/>
      <c r="C242" s="161" t="s">
        <v>539</v>
      </c>
      <c r="D242" s="161" t="s">
        <v>173</v>
      </c>
      <c r="E242" s="162" t="s">
        <v>200</v>
      </c>
      <c r="F242" s="163" t="s">
        <v>201</v>
      </c>
      <c r="G242" s="164" t="s">
        <v>202</v>
      </c>
      <c r="H242" s="165">
        <v>13.038</v>
      </c>
      <c r="I242" s="166"/>
      <c r="J242" s="167">
        <f>ROUND(I242*H242,2)</f>
        <v>0</v>
      </c>
      <c r="K242" s="163" t="s">
        <v>152</v>
      </c>
      <c r="L242" s="168"/>
      <c r="M242" s="169" t="s">
        <v>1</v>
      </c>
      <c r="N242" s="170" t="s">
        <v>43</v>
      </c>
      <c r="O242" s="57"/>
      <c r="P242" s="152">
        <f>O242*H242</f>
        <v>0</v>
      </c>
      <c r="Q242" s="152">
        <v>1E-3</v>
      </c>
      <c r="R242" s="152">
        <f>Q242*H242</f>
        <v>1.3038000000000001E-2</v>
      </c>
      <c r="S242" s="152">
        <v>0</v>
      </c>
      <c r="T242" s="15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176</v>
      </c>
      <c r="AT242" s="154" t="s">
        <v>173</v>
      </c>
      <c r="AU242" s="154" t="s">
        <v>88</v>
      </c>
      <c r="AY242" s="16" t="s">
        <v>131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6" t="s">
        <v>86</v>
      </c>
      <c r="BK242" s="155">
        <f>ROUND(I242*H242,2)</f>
        <v>0</v>
      </c>
      <c r="BL242" s="16" t="s">
        <v>160</v>
      </c>
      <c r="BM242" s="154" t="s">
        <v>540</v>
      </c>
    </row>
    <row r="243" spans="1:65" s="13" customFormat="1">
      <c r="B243" s="171"/>
      <c r="D243" s="156" t="s">
        <v>204</v>
      </c>
      <c r="F243" s="172" t="s">
        <v>541</v>
      </c>
      <c r="H243" s="173">
        <v>13.038</v>
      </c>
      <c r="I243" s="174"/>
      <c r="L243" s="171"/>
      <c r="M243" s="175"/>
      <c r="N243" s="176"/>
      <c r="O243" s="176"/>
      <c r="P243" s="176"/>
      <c r="Q243" s="176"/>
      <c r="R243" s="176"/>
      <c r="S243" s="176"/>
      <c r="T243" s="177"/>
      <c r="AT243" s="178" t="s">
        <v>204</v>
      </c>
      <c r="AU243" s="178" t="s">
        <v>88</v>
      </c>
      <c r="AV243" s="13" t="s">
        <v>88</v>
      </c>
      <c r="AW243" s="13" t="s">
        <v>3</v>
      </c>
      <c r="AX243" s="13" t="s">
        <v>86</v>
      </c>
      <c r="AY243" s="178" t="s">
        <v>131</v>
      </c>
    </row>
    <row r="244" spans="1:65" s="2" customFormat="1" ht="24.2" customHeight="1">
      <c r="A244" s="31"/>
      <c r="B244" s="142"/>
      <c r="C244" s="143" t="s">
        <v>542</v>
      </c>
      <c r="D244" s="143" t="s">
        <v>134</v>
      </c>
      <c r="E244" s="144" t="s">
        <v>207</v>
      </c>
      <c r="F244" s="145" t="s">
        <v>208</v>
      </c>
      <c r="G244" s="146" t="s">
        <v>192</v>
      </c>
      <c r="H244" s="147">
        <v>26.5</v>
      </c>
      <c r="I244" s="148"/>
      <c r="J244" s="149">
        <f>ROUND(I244*H244,2)</f>
        <v>0</v>
      </c>
      <c r="K244" s="145" t="s">
        <v>152</v>
      </c>
      <c r="L244" s="32"/>
      <c r="M244" s="150" t="s">
        <v>1</v>
      </c>
      <c r="N244" s="151" t="s">
        <v>43</v>
      </c>
      <c r="O244" s="57"/>
      <c r="P244" s="152">
        <f>O244*H244</f>
        <v>0</v>
      </c>
      <c r="Q244" s="152">
        <v>0</v>
      </c>
      <c r="R244" s="152">
        <f>Q244*H244</f>
        <v>0</v>
      </c>
      <c r="S244" s="152">
        <v>0</v>
      </c>
      <c r="T244" s="15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4" t="s">
        <v>160</v>
      </c>
      <c r="AT244" s="154" t="s">
        <v>134</v>
      </c>
      <c r="AU244" s="154" t="s">
        <v>88</v>
      </c>
      <c r="AY244" s="16" t="s">
        <v>131</v>
      </c>
      <c r="BE244" s="155">
        <f>IF(N244="základní",J244,0)</f>
        <v>0</v>
      </c>
      <c r="BF244" s="155">
        <f>IF(N244="snížená",J244,0)</f>
        <v>0</v>
      </c>
      <c r="BG244" s="155">
        <f>IF(N244="zákl. přenesená",J244,0)</f>
        <v>0</v>
      </c>
      <c r="BH244" s="155">
        <f>IF(N244="sníž. přenesená",J244,0)</f>
        <v>0</v>
      </c>
      <c r="BI244" s="155">
        <f>IF(N244="nulová",J244,0)</f>
        <v>0</v>
      </c>
      <c r="BJ244" s="16" t="s">
        <v>86</v>
      </c>
      <c r="BK244" s="155">
        <f>ROUND(I244*H244,2)</f>
        <v>0</v>
      </c>
      <c r="BL244" s="16" t="s">
        <v>160</v>
      </c>
      <c r="BM244" s="154" t="s">
        <v>543</v>
      </c>
    </row>
    <row r="245" spans="1:65" s="2" customFormat="1" ht="24.2" customHeight="1">
      <c r="A245" s="31"/>
      <c r="B245" s="142"/>
      <c r="C245" s="161" t="s">
        <v>544</v>
      </c>
      <c r="D245" s="161" t="s">
        <v>173</v>
      </c>
      <c r="E245" s="162" t="s">
        <v>211</v>
      </c>
      <c r="F245" s="163" t="s">
        <v>212</v>
      </c>
      <c r="G245" s="164" t="s">
        <v>202</v>
      </c>
      <c r="H245" s="165">
        <v>12.879</v>
      </c>
      <c r="I245" s="166"/>
      <c r="J245" s="167">
        <f>ROUND(I245*H245,2)</f>
        <v>0</v>
      </c>
      <c r="K245" s="163" t="s">
        <v>152</v>
      </c>
      <c r="L245" s="168"/>
      <c r="M245" s="169" t="s">
        <v>1</v>
      </c>
      <c r="N245" s="170" t="s">
        <v>43</v>
      </c>
      <c r="O245" s="57"/>
      <c r="P245" s="152">
        <f>O245*H245</f>
        <v>0</v>
      </c>
      <c r="Q245" s="152">
        <v>1E-3</v>
      </c>
      <c r="R245" s="152">
        <f>Q245*H245</f>
        <v>1.2879E-2</v>
      </c>
      <c r="S245" s="152">
        <v>0</v>
      </c>
      <c r="T245" s="153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4" t="s">
        <v>176</v>
      </c>
      <c r="AT245" s="154" t="s">
        <v>173</v>
      </c>
      <c r="AU245" s="154" t="s">
        <v>88</v>
      </c>
      <c r="AY245" s="16" t="s">
        <v>131</v>
      </c>
      <c r="BE245" s="155">
        <f>IF(N245="základní",J245,0)</f>
        <v>0</v>
      </c>
      <c r="BF245" s="155">
        <f>IF(N245="snížená",J245,0)</f>
        <v>0</v>
      </c>
      <c r="BG245" s="155">
        <f>IF(N245="zákl. přenesená",J245,0)</f>
        <v>0</v>
      </c>
      <c r="BH245" s="155">
        <f>IF(N245="sníž. přenesená",J245,0)</f>
        <v>0</v>
      </c>
      <c r="BI245" s="155">
        <f>IF(N245="nulová",J245,0)</f>
        <v>0</v>
      </c>
      <c r="BJ245" s="16" t="s">
        <v>86</v>
      </c>
      <c r="BK245" s="155">
        <f>ROUND(I245*H245,2)</f>
        <v>0</v>
      </c>
      <c r="BL245" s="16" t="s">
        <v>160</v>
      </c>
      <c r="BM245" s="154" t="s">
        <v>545</v>
      </c>
    </row>
    <row r="246" spans="1:65" s="13" customFormat="1">
      <c r="B246" s="171"/>
      <c r="D246" s="156" t="s">
        <v>204</v>
      </c>
      <c r="F246" s="172" t="s">
        <v>546</v>
      </c>
      <c r="H246" s="173">
        <v>12.879</v>
      </c>
      <c r="I246" s="174"/>
      <c r="L246" s="171"/>
      <c r="M246" s="175"/>
      <c r="N246" s="176"/>
      <c r="O246" s="176"/>
      <c r="P246" s="176"/>
      <c r="Q246" s="176"/>
      <c r="R246" s="176"/>
      <c r="S246" s="176"/>
      <c r="T246" s="177"/>
      <c r="AT246" s="178" t="s">
        <v>204</v>
      </c>
      <c r="AU246" s="178" t="s">
        <v>88</v>
      </c>
      <c r="AV246" s="13" t="s">
        <v>88</v>
      </c>
      <c r="AW246" s="13" t="s">
        <v>3</v>
      </c>
      <c r="AX246" s="13" t="s">
        <v>86</v>
      </c>
      <c r="AY246" s="178" t="s">
        <v>131</v>
      </c>
    </row>
    <row r="247" spans="1:65" s="2" customFormat="1" ht="24.2" customHeight="1">
      <c r="A247" s="31"/>
      <c r="B247" s="142"/>
      <c r="C247" s="143" t="s">
        <v>547</v>
      </c>
      <c r="D247" s="143" t="s">
        <v>134</v>
      </c>
      <c r="E247" s="144" t="s">
        <v>215</v>
      </c>
      <c r="F247" s="145" t="s">
        <v>216</v>
      </c>
      <c r="G247" s="146" t="s">
        <v>192</v>
      </c>
      <c r="H247" s="147">
        <v>26.5</v>
      </c>
      <c r="I247" s="148"/>
      <c r="J247" s="149">
        <f>ROUND(I247*H247,2)</f>
        <v>0</v>
      </c>
      <c r="K247" s="145" t="s">
        <v>152</v>
      </c>
      <c r="L247" s="32"/>
      <c r="M247" s="150" t="s">
        <v>1</v>
      </c>
      <c r="N247" s="151" t="s">
        <v>43</v>
      </c>
      <c r="O247" s="57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4" t="s">
        <v>160</v>
      </c>
      <c r="AT247" s="154" t="s">
        <v>134</v>
      </c>
      <c r="AU247" s="154" t="s">
        <v>88</v>
      </c>
      <c r="AY247" s="16" t="s">
        <v>131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6" t="s">
        <v>86</v>
      </c>
      <c r="BK247" s="155">
        <f>ROUND(I247*H247,2)</f>
        <v>0</v>
      </c>
      <c r="BL247" s="16" t="s">
        <v>160</v>
      </c>
      <c r="BM247" s="154" t="s">
        <v>548</v>
      </c>
    </row>
    <row r="248" spans="1:65" s="2" customFormat="1" ht="24.2" customHeight="1">
      <c r="A248" s="31"/>
      <c r="B248" s="142"/>
      <c r="C248" s="161" t="s">
        <v>549</v>
      </c>
      <c r="D248" s="161" t="s">
        <v>173</v>
      </c>
      <c r="E248" s="162" t="s">
        <v>218</v>
      </c>
      <c r="F248" s="163" t="s">
        <v>219</v>
      </c>
      <c r="G248" s="164" t="s">
        <v>202</v>
      </c>
      <c r="H248" s="165">
        <v>6.5460000000000003</v>
      </c>
      <c r="I248" s="166"/>
      <c r="J248" s="167">
        <f>ROUND(I248*H248,2)</f>
        <v>0</v>
      </c>
      <c r="K248" s="163" t="s">
        <v>152</v>
      </c>
      <c r="L248" s="168"/>
      <c r="M248" s="169" t="s">
        <v>1</v>
      </c>
      <c r="N248" s="170" t="s">
        <v>43</v>
      </c>
      <c r="O248" s="57"/>
      <c r="P248" s="152">
        <f>O248*H248</f>
        <v>0</v>
      </c>
      <c r="Q248" s="152">
        <v>1E-3</v>
      </c>
      <c r="R248" s="152">
        <f>Q248*H248</f>
        <v>6.5460000000000006E-3</v>
      </c>
      <c r="S248" s="152">
        <v>0</v>
      </c>
      <c r="T248" s="15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4" t="s">
        <v>176</v>
      </c>
      <c r="AT248" s="154" t="s">
        <v>173</v>
      </c>
      <c r="AU248" s="154" t="s">
        <v>88</v>
      </c>
      <c r="AY248" s="16" t="s">
        <v>131</v>
      </c>
      <c r="BE248" s="155">
        <f>IF(N248="základní",J248,0)</f>
        <v>0</v>
      </c>
      <c r="BF248" s="155">
        <f>IF(N248="snížená",J248,0)</f>
        <v>0</v>
      </c>
      <c r="BG248" s="155">
        <f>IF(N248="zákl. přenesená",J248,0)</f>
        <v>0</v>
      </c>
      <c r="BH248" s="155">
        <f>IF(N248="sníž. přenesená",J248,0)</f>
        <v>0</v>
      </c>
      <c r="BI248" s="155">
        <f>IF(N248="nulová",J248,0)</f>
        <v>0</v>
      </c>
      <c r="BJ248" s="16" t="s">
        <v>86</v>
      </c>
      <c r="BK248" s="155">
        <f>ROUND(I248*H248,2)</f>
        <v>0</v>
      </c>
      <c r="BL248" s="16" t="s">
        <v>160</v>
      </c>
      <c r="BM248" s="154" t="s">
        <v>550</v>
      </c>
    </row>
    <row r="249" spans="1:65" s="13" customFormat="1">
      <c r="B249" s="171"/>
      <c r="D249" s="156" t="s">
        <v>204</v>
      </c>
      <c r="F249" s="172" t="s">
        <v>551</v>
      </c>
      <c r="H249" s="173">
        <v>6.5460000000000003</v>
      </c>
      <c r="I249" s="174"/>
      <c r="L249" s="171"/>
      <c r="M249" s="179"/>
      <c r="N249" s="180"/>
      <c r="O249" s="180"/>
      <c r="P249" s="180"/>
      <c r="Q249" s="180"/>
      <c r="R249" s="180"/>
      <c r="S249" s="180"/>
      <c r="T249" s="181"/>
      <c r="AT249" s="178" t="s">
        <v>204</v>
      </c>
      <c r="AU249" s="178" t="s">
        <v>88</v>
      </c>
      <c r="AV249" s="13" t="s">
        <v>88</v>
      </c>
      <c r="AW249" s="13" t="s">
        <v>3</v>
      </c>
      <c r="AX249" s="13" t="s">
        <v>86</v>
      </c>
      <c r="AY249" s="178" t="s">
        <v>131</v>
      </c>
    </row>
    <row r="250" spans="1:65" s="2" customFormat="1" ht="6.95" customHeight="1">
      <c r="A250" s="31"/>
      <c r="B250" s="46"/>
      <c r="C250" s="47"/>
      <c r="D250" s="47"/>
      <c r="E250" s="47"/>
      <c r="F250" s="47"/>
      <c r="G250" s="47"/>
      <c r="H250" s="47"/>
      <c r="I250" s="47"/>
      <c r="J250" s="47"/>
      <c r="K250" s="47"/>
      <c r="L250" s="32"/>
      <c r="M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</row>
  </sheetData>
  <autoFilter ref="C128:K24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tabSelected="1" topLeftCell="A129" workbookViewId="0">
      <selection activeCell="F135" sqref="F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101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102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zakázky'!K6</f>
        <v>VD Lovosice, oprava pohonů dolních vrat a uzávěrů obtoků MPK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1" t="s">
        <v>552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zakázky'!E14</f>
        <v>Vyplň údaj</v>
      </c>
      <c r="F18" s="210"/>
      <c r="G18" s="210"/>
      <c r="H18" s="21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ROUND((SUM(BE121:BE138)),  2)</f>
        <v>0</v>
      </c>
      <c r="G33" s="31"/>
      <c r="H33" s="31"/>
      <c r="I33" s="99">
        <v>0.21</v>
      </c>
      <c r="J33" s="98">
        <f>ROUND(((SUM(BE121:BE138))*I33),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ROUND((SUM(BF121:BF138)),  2)</f>
        <v>0</v>
      </c>
      <c r="G34" s="31"/>
      <c r="H34" s="31"/>
      <c r="I34" s="99">
        <v>0.15</v>
      </c>
      <c r="J34" s="98">
        <f>ROUND(((SUM(BF121:BF138))*I34),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ROUND((SUM(BG121:BG138)),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ROUND((SUM(BH121:BH138)),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ROUND((SUM(BI121:BI138)),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VD Lovosice, oprava pohonů dolních vrat a uzávěrů obtoků MPK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1" t="str">
        <f>E9</f>
        <v>VON - VON - VD Lovosice, pohony MPK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Lovosice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106</v>
      </c>
      <c r="D94" s="100"/>
      <c r="E94" s="100"/>
      <c r="F94" s="100"/>
      <c r="G94" s="100"/>
      <c r="H94" s="100"/>
      <c r="I94" s="100"/>
      <c r="J94" s="109" t="s">
        <v>107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108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109</v>
      </c>
    </row>
    <row r="97" spans="1:31" s="9" customFormat="1" ht="24.95" customHeight="1">
      <c r="B97" s="111"/>
      <c r="D97" s="112" t="s">
        <v>266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267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553</v>
      </c>
      <c r="E99" s="117"/>
      <c r="F99" s="117"/>
      <c r="G99" s="117"/>
      <c r="H99" s="117"/>
      <c r="I99" s="117"/>
      <c r="J99" s="118">
        <f>J126</f>
        <v>0</v>
      </c>
      <c r="L99" s="115"/>
    </row>
    <row r="100" spans="1:31" s="10" customFormat="1" ht="19.899999999999999" customHeight="1">
      <c r="B100" s="115"/>
      <c r="D100" s="116" t="s">
        <v>554</v>
      </c>
      <c r="E100" s="117"/>
      <c r="F100" s="117"/>
      <c r="G100" s="117"/>
      <c r="H100" s="117"/>
      <c r="I100" s="117"/>
      <c r="J100" s="118">
        <f>J131</f>
        <v>0</v>
      </c>
      <c r="L100" s="115"/>
    </row>
    <row r="101" spans="1:31" s="10" customFormat="1" ht="19.899999999999999" customHeight="1">
      <c r="B101" s="115"/>
      <c r="D101" s="116" t="s">
        <v>555</v>
      </c>
      <c r="E101" s="117"/>
      <c r="F101" s="117"/>
      <c r="G101" s="117"/>
      <c r="H101" s="117"/>
      <c r="I101" s="117"/>
      <c r="J101" s="118">
        <f>J136</f>
        <v>0</v>
      </c>
      <c r="L101" s="115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38" t="str">
        <f>E7</f>
        <v>VD Lovosice, oprava pohonů dolních vrat a uzávěrů obtoků MPK</v>
      </c>
      <c r="F111" s="239"/>
      <c r="G111" s="239"/>
      <c r="H111" s="239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103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21" t="str">
        <f>E9</f>
        <v>VON - VON - VD Lovosice, pohony MPK</v>
      </c>
      <c r="F113" s="237"/>
      <c r="G113" s="237"/>
      <c r="H113" s="237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21</v>
      </c>
      <c r="D115" s="31"/>
      <c r="E115" s="31"/>
      <c r="F115" s="24" t="str">
        <f>F12</f>
        <v>VD Lovosice</v>
      </c>
      <c r="G115" s="31"/>
      <c r="H115" s="31"/>
      <c r="I115" s="26" t="s">
        <v>23</v>
      </c>
      <c r="J115" s="54" t="str">
        <f>IF(J12="","",J12)</f>
        <v>21. 10. 2022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25</v>
      </c>
      <c r="D117" s="31"/>
      <c r="E117" s="31"/>
      <c r="F117" s="24" t="str">
        <f>E15</f>
        <v>Povodí Labe, státní podnik</v>
      </c>
      <c r="G117" s="31"/>
      <c r="H117" s="31"/>
      <c r="I117" s="26" t="s">
        <v>32</v>
      </c>
      <c r="J117" s="29" t="str">
        <f>E21</f>
        <v>PS Profi,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30</v>
      </c>
      <c r="D118" s="31"/>
      <c r="E118" s="31"/>
      <c r="F118" s="24" t="str">
        <f>IF(E18="","",E18)</f>
        <v>Vyplň údaj</v>
      </c>
      <c r="G118" s="31"/>
      <c r="H118" s="31"/>
      <c r="I118" s="26" t="s">
        <v>35</v>
      </c>
      <c r="J118" s="29" t="str">
        <f>E24</f>
        <v>MD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117</v>
      </c>
      <c r="D120" s="122" t="s">
        <v>63</v>
      </c>
      <c r="E120" s="122" t="s">
        <v>59</v>
      </c>
      <c r="F120" s="122" t="s">
        <v>60</v>
      </c>
      <c r="G120" s="122" t="s">
        <v>118</v>
      </c>
      <c r="H120" s="122" t="s">
        <v>119</v>
      </c>
      <c r="I120" s="122" t="s">
        <v>120</v>
      </c>
      <c r="J120" s="122" t="s">
        <v>107</v>
      </c>
      <c r="K120" s="123" t="s">
        <v>121</v>
      </c>
      <c r="L120" s="124"/>
      <c r="M120" s="61" t="s">
        <v>1</v>
      </c>
      <c r="N120" s="62" t="s">
        <v>42</v>
      </c>
      <c r="O120" s="62" t="s">
        <v>122</v>
      </c>
      <c r="P120" s="62" t="s">
        <v>123</v>
      </c>
      <c r="Q120" s="62" t="s">
        <v>124</v>
      </c>
      <c r="R120" s="62" t="s">
        <v>125</v>
      </c>
      <c r="S120" s="62" t="s">
        <v>126</v>
      </c>
      <c r="T120" s="63" t="s">
        <v>127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1"/>
      <c r="B121" s="32"/>
      <c r="C121" s="68" t="s">
        <v>128</v>
      </c>
      <c r="D121" s="31"/>
      <c r="E121" s="31"/>
      <c r="F121" s="31"/>
      <c r="G121" s="31"/>
      <c r="H121" s="31"/>
      <c r="I121" s="31"/>
      <c r="J121" s="125">
        <f>BK121</f>
        <v>0</v>
      </c>
      <c r="K121" s="31"/>
      <c r="L121" s="32"/>
      <c r="M121" s="64"/>
      <c r="N121" s="55"/>
      <c r="O121" s="65"/>
      <c r="P121" s="126">
        <f>P122</f>
        <v>0</v>
      </c>
      <c r="Q121" s="65"/>
      <c r="R121" s="126">
        <f>R122</f>
        <v>0</v>
      </c>
      <c r="S121" s="65"/>
      <c r="T121" s="127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77</v>
      </c>
      <c r="AU121" s="16" t="s">
        <v>109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332</v>
      </c>
      <c r="F122" s="131" t="s">
        <v>333</v>
      </c>
      <c r="I122" s="132"/>
      <c r="J122" s="133">
        <f>BK122</f>
        <v>0</v>
      </c>
      <c r="L122" s="129"/>
      <c r="M122" s="134"/>
      <c r="N122" s="135"/>
      <c r="O122" s="135"/>
      <c r="P122" s="136">
        <f>P123+P126+P131+P136</f>
        <v>0</v>
      </c>
      <c r="Q122" s="135"/>
      <c r="R122" s="136">
        <f>R123+R126+R131+R136</f>
        <v>0</v>
      </c>
      <c r="S122" s="135"/>
      <c r="T122" s="137">
        <f>T123+T126+T131+T136</f>
        <v>0</v>
      </c>
      <c r="AR122" s="130" t="s">
        <v>163</v>
      </c>
      <c r="AT122" s="138" t="s">
        <v>77</v>
      </c>
      <c r="AU122" s="138" t="s">
        <v>78</v>
      </c>
      <c r="AY122" s="130" t="s">
        <v>131</v>
      </c>
      <c r="BK122" s="139">
        <f>BK123+BK126+BK131+BK136</f>
        <v>0</v>
      </c>
    </row>
    <row r="123" spans="1:65" s="12" customFormat="1" ht="22.9" customHeight="1">
      <c r="B123" s="129"/>
      <c r="D123" s="130" t="s">
        <v>77</v>
      </c>
      <c r="E123" s="140" t="s">
        <v>334</v>
      </c>
      <c r="F123" s="140" t="s">
        <v>335</v>
      </c>
      <c r="I123" s="132"/>
      <c r="J123" s="141">
        <f>BK123</f>
        <v>0</v>
      </c>
      <c r="L123" s="129"/>
      <c r="M123" s="134"/>
      <c r="N123" s="135"/>
      <c r="O123" s="135"/>
      <c r="P123" s="136">
        <f>SUM(P124:P125)</f>
        <v>0</v>
      </c>
      <c r="Q123" s="135"/>
      <c r="R123" s="136">
        <f>SUM(R124:R125)</f>
        <v>0</v>
      </c>
      <c r="S123" s="135"/>
      <c r="T123" s="137">
        <f>SUM(T124:T125)</f>
        <v>0</v>
      </c>
      <c r="AR123" s="130" t="s">
        <v>163</v>
      </c>
      <c r="AT123" s="138" t="s">
        <v>77</v>
      </c>
      <c r="AU123" s="138" t="s">
        <v>86</v>
      </c>
      <c r="AY123" s="130" t="s">
        <v>131</v>
      </c>
      <c r="BK123" s="139">
        <f>SUM(BK124:BK125)</f>
        <v>0</v>
      </c>
    </row>
    <row r="124" spans="1:65" s="2" customFormat="1" ht="16.5" customHeight="1">
      <c r="A124" s="31"/>
      <c r="B124" s="142"/>
      <c r="C124" s="143" t="s">
        <v>86</v>
      </c>
      <c r="D124" s="143" t="s">
        <v>134</v>
      </c>
      <c r="E124" s="144" t="s">
        <v>556</v>
      </c>
      <c r="F124" s="145" t="s">
        <v>335</v>
      </c>
      <c r="G124" s="146" t="s">
        <v>137</v>
      </c>
      <c r="H124" s="147">
        <v>1</v>
      </c>
      <c r="I124" s="148"/>
      <c r="J124" s="149">
        <f>ROUND(I124*H124,2)</f>
        <v>0</v>
      </c>
      <c r="K124" s="145" t="s">
        <v>152</v>
      </c>
      <c r="L124" s="32"/>
      <c r="M124" s="150" t="s">
        <v>1</v>
      </c>
      <c r="N124" s="151" t="s">
        <v>43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338</v>
      </c>
      <c r="AT124" s="154" t="s">
        <v>134</v>
      </c>
      <c r="AU124" s="154" t="s">
        <v>88</v>
      </c>
      <c r="AY124" s="16" t="s">
        <v>131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86</v>
      </c>
      <c r="BK124" s="155">
        <f>ROUND(I124*H124,2)</f>
        <v>0</v>
      </c>
      <c r="BL124" s="16" t="s">
        <v>338</v>
      </c>
      <c r="BM124" s="154" t="s">
        <v>557</v>
      </c>
    </row>
    <row r="125" spans="1:65" s="2" customFormat="1" ht="195">
      <c r="A125" s="31"/>
      <c r="B125" s="32"/>
      <c r="C125" s="31"/>
      <c r="D125" s="156" t="s">
        <v>140</v>
      </c>
      <c r="E125" s="31"/>
      <c r="F125" s="157" t="s">
        <v>558</v>
      </c>
      <c r="G125" s="31"/>
      <c r="H125" s="31"/>
      <c r="I125" s="158"/>
      <c r="J125" s="31"/>
      <c r="K125" s="31"/>
      <c r="L125" s="32"/>
      <c r="M125" s="159"/>
      <c r="N125" s="160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140</v>
      </c>
      <c r="AU125" s="16" t="s">
        <v>88</v>
      </c>
    </row>
    <row r="126" spans="1:65" s="12" customFormat="1" ht="22.9" customHeight="1">
      <c r="B126" s="129"/>
      <c r="D126" s="130" t="s">
        <v>77</v>
      </c>
      <c r="E126" s="140" t="s">
        <v>559</v>
      </c>
      <c r="F126" s="140" t="s">
        <v>560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SUM(P127:P130)</f>
        <v>0</v>
      </c>
      <c r="Q126" s="135"/>
      <c r="R126" s="136">
        <f>SUM(R127:R130)</f>
        <v>0</v>
      </c>
      <c r="S126" s="135"/>
      <c r="T126" s="137">
        <f>SUM(T127:T130)</f>
        <v>0</v>
      </c>
      <c r="AR126" s="130" t="s">
        <v>163</v>
      </c>
      <c r="AT126" s="138" t="s">
        <v>77</v>
      </c>
      <c r="AU126" s="138" t="s">
        <v>86</v>
      </c>
      <c r="AY126" s="130" t="s">
        <v>131</v>
      </c>
      <c r="BK126" s="139">
        <f>SUM(BK127:BK130)</f>
        <v>0</v>
      </c>
    </row>
    <row r="127" spans="1:65" s="2" customFormat="1" ht="16.5" customHeight="1">
      <c r="A127" s="31"/>
      <c r="B127" s="142"/>
      <c r="C127" s="143" t="s">
        <v>88</v>
      </c>
      <c r="D127" s="143" t="s">
        <v>134</v>
      </c>
      <c r="E127" s="144" t="s">
        <v>561</v>
      </c>
      <c r="F127" s="145" t="s">
        <v>560</v>
      </c>
      <c r="G127" s="146" t="s">
        <v>137</v>
      </c>
      <c r="H127" s="147">
        <v>1</v>
      </c>
      <c r="I127" s="148"/>
      <c r="J127" s="149">
        <f>ROUND(I127*H127,2)</f>
        <v>0</v>
      </c>
      <c r="K127" s="145" t="s">
        <v>152</v>
      </c>
      <c r="L127" s="32"/>
      <c r="M127" s="150" t="s">
        <v>1</v>
      </c>
      <c r="N127" s="151" t="s">
        <v>43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338</v>
      </c>
      <c r="AT127" s="154" t="s">
        <v>134</v>
      </c>
      <c r="AU127" s="154" t="s">
        <v>88</v>
      </c>
      <c r="AY127" s="16" t="s">
        <v>131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86</v>
      </c>
      <c r="BK127" s="155">
        <f>ROUND(I127*H127,2)</f>
        <v>0</v>
      </c>
      <c r="BL127" s="16" t="s">
        <v>338</v>
      </c>
      <c r="BM127" s="154" t="s">
        <v>562</v>
      </c>
    </row>
    <row r="128" spans="1:65" s="2" customFormat="1" ht="263.25">
      <c r="A128" s="31"/>
      <c r="B128" s="32"/>
      <c r="C128" s="31"/>
      <c r="D128" s="156" t="s">
        <v>140</v>
      </c>
      <c r="E128" s="31"/>
      <c r="F128" s="157" t="s">
        <v>563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140</v>
      </c>
      <c r="AU128" s="16" t="s">
        <v>88</v>
      </c>
    </row>
    <row r="129" spans="1:65" s="2" customFormat="1" ht="16.5" customHeight="1">
      <c r="A129" s="31"/>
      <c r="B129" s="142"/>
      <c r="C129" s="143" t="s">
        <v>148</v>
      </c>
      <c r="D129" s="143" t="s">
        <v>134</v>
      </c>
      <c r="E129" s="144" t="s">
        <v>564</v>
      </c>
      <c r="F129" s="145" t="s">
        <v>565</v>
      </c>
      <c r="G129" s="146" t="s">
        <v>137</v>
      </c>
      <c r="H129" s="147">
        <v>1</v>
      </c>
      <c r="I129" s="148"/>
      <c r="J129" s="149">
        <f>ROUND(I129*H129,2)</f>
        <v>0</v>
      </c>
      <c r="K129" s="145" t="s">
        <v>152</v>
      </c>
      <c r="L129" s="32"/>
      <c r="M129" s="150" t="s">
        <v>1</v>
      </c>
      <c r="N129" s="151" t="s">
        <v>43</v>
      </c>
      <c r="O129" s="57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338</v>
      </c>
      <c r="AT129" s="154" t="s">
        <v>134</v>
      </c>
      <c r="AU129" s="154" t="s">
        <v>88</v>
      </c>
      <c r="AY129" s="16" t="s">
        <v>131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6" t="s">
        <v>86</v>
      </c>
      <c r="BK129" s="155">
        <f>ROUND(I129*H129,2)</f>
        <v>0</v>
      </c>
      <c r="BL129" s="16" t="s">
        <v>338</v>
      </c>
      <c r="BM129" s="154" t="s">
        <v>566</v>
      </c>
    </row>
    <row r="130" spans="1:65" s="2" customFormat="1" ht="29.25">
      <c r="A130" s="31"/>
      <c r="B130" s="32"/>
      <c r="C130" s="31"/>
      <c r="D130" s="156" t="s">
        <v>140</v>
      </c>
      <c r="E130" s="31"/>
      <c r="F130" s="157" t="s">
        <v>567</v>
      </c>
      <c r="G130" s="31"/>
      <c r="H130" s="31"/>
      <c r="I130" s="158"/>
      <c r="J130" s="31"/>
      <c r="K130" s="31"/>
      <c r="L130" s="32"/>
      <c r="M130" s="159"/>
      <c r="N130" s="160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140</v>
      </c>
      <c r="AU130" s="16" t="s">
        <v>88</v>
      </c>
    </row>
    <row r="131" spans="1:65" s="12" customFormat="1" ht="22.9" customHeight="1">
      <c r="B131" s="129"/>
      <c r="D131" s="130" t="s">
        <v>77</v>
      </c>
      <c r="E131" s="140" t="s">
        <v>568</v>
      </c>
      <c r="F131" s="140" t="s">
        <v>569</v>
      </c>
      <c r="I131" s="132"/>
      <c r="J131" s="141">
        <f>BK131</f>
        <v>0</v>
      </c>
      <c r="L131" s="129"/>
      <c r="M131" s="134"/>
      <c r="N131" s="135"/>
      <c r="O131" s="135"/>
      <c r="P131" s="136">
        <f>SUM(P132:P135)</f>
        <v>0</v>
      </c>
      <c r="Q131" s="135"/>
      <c r="R131" s="136">
        <f>SUM(R132:R135)</f>
        <v>0</v>
      </c>
      <c r="S131" s="135"/>
      <c r="T131" s="137">
        <f>SUM(T132:T135)</f>
        <v>0</v>
      </c>
      <c r="AR131" s="130" t="s">
        <v>163</v>
      </c>
      <c r="AT131" s="138" t="s">
        <v>77</v>
      </c>
      <c r="AU131" s="138" t="s">
        <v>86</v>
      </c>
      <c r="AY131" s="130" t="s">
        <v>131</v>
      </c>
      <c r="BK131" s="139">
        <f>SUM(BK132:BK135)</f>
        <v>0</v>
      </c>
    </row>
    <row r="132" spans="1:65" s="2" customFormat="1" ht="16.5" customHeight="1">
      <c r="A132" s="31"/>
      <c r="B132" s="142"/>
      <c r="C132" s="143" t="s">
        <v>138</v>
      </c>
      <c r="D132" s="143" t="s">
        <v>134</v>
      </c>
      <c r="E132" s="144" t="s">
        <v>570</v>
      </c>
      <c r="F132" s="145" t="s">
        <v>571</v>
      </c>
      <c r="G132" s="146" t="s">
        <v>137</v>
      </c>
      <c r="H132" s="147">
        <v>1</v>
      </c>
      <c r="I132" s="148"/>
      <c r="J132" s="149">
        <f>ROUND(I132*H132,2)</f>
        <v>0</v>
      </c>
      <c r="K132" s="145" t="s">
        <v>152</v>
      </c>
      <c r="L132" s="32"/>
      <c r="M132" s="150" t="s">
        <v>1</v>
      </c>
      <c r="N132" s="151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338</v>
      </c>
      <c r="AT132" s="154" t="s">
        <v>134</v>
      </c>
      <c r="AU132" s="154" t="s">
        <v>88</v>
      </c>
      <c r="AY132" s="16" t="s">
        <v>131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338</v>
      </c>
      <c r="BM132" s="154" t="s">
        <v>572</v>
      </c>
    </row>
    <row r="133" spans="1:65" s="2" customFormat="1" ht="136.5">
      <c r="A133" s="31"/>
      <c r="B133" s="32"/>
      <c r="C133" s="31"/>
      <c r="D133" s="156" t="s">
        <v>140</v>
      </c>
      <c r="E133" s="31"/>
      <c r="F133" s="157" t="s">
        <v>584</v>
      </c>
      <c r="G133" s="31"/>
      <c r="H133" s="31"/>
      <c r="I133" s="158"/>
      <c r="J133" s="31"/>
      <c r="K133" s="31"/>
      <c r="L133" s="32"/>
      <c r="M133" s="159"/>
      <c r="N133" s="160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140</v>
      </c>
      <c r="AU133" s="16" t="s">
        <v>88</v>
      </c>
    </row>
    <row r="134" spans="1:65" s="2" customFormat="1" ht="16.5" customHeight="1">
      <c r="A134" s="31"/>
      <c r="B134" s="142"/>
      <c r="C134" s="143" t="s">
        <v>163</v>
      </c>
      <c r="D134" s="143" t="s">
        <v>134</v>
      </c>
      <c r="E134" s="144" t="s">
        <v>573</v>
      </c>
      <c r="F134" s="145" t="s">
        <v>574</v>
      </c>
      <c r="G134" s="146" t="s">
        <v>137</v>
      </c>
      <c r="H134" s="147">
        <v>1</v>
      </c>
      <c r="I134" s="148"/>
      <c r="J134" s="149">
        <f>ROUND(I134*H134,2)</f>
        <v>0</v>
      </c>
      <c r="K134" s="145" t="s">
        <v>152</v>
      </c>
      <c r="L134" s="32"/>
      <c r="M134" s="150" t="s">
        <v>1</v>
      </c>
      <c r="N134" s="151" t="s">
        <v>43</v>
      </c>
      <c r="O134" s="57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338</v>
      </c>
      <c r="AT134" s="154" t="s">
        <v>134</v>
      </c>
      <c r="AU134" s="154" t="s">
        <v>88</v>
      </c>
      <c r="AY134" s="16" t="s">
        <v>131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6" t="s">
        <v>86</v>
      </c>
      <c r="BK134" s="155">
        <f>ROUND(I134*H134,2)</f>
        <v>0</v>
      </c>
      <c r="BL134" s="16" t="s">
        <v>338</v>
      </c>
      <c r="BM134" s="154" t="s">
        <v>575</v>
      </c>
    </row>
    <row r="135" spans="1:65" s="2" customFormat="1" ht="165.75">
      <c r="A135" s="31"/>
      <c r="B135" s="32"/>
      <c r="C135" s="31"/>
      <c r="D135" s="156" t="s">
        <v>140</v>
      </c>
      <c r="E135" s="31"/>
      <c r="F135" s="157" t="s">
        <v>585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140</v>
      </c>
      <c r="AU135" s="16" t="s">
        <v>88</v>
      </c>
    </row>
    <row r="136" spans="1:65" s="12" customFormat="1" ht="22.9" customHeight="1">
      <c r="B136" s="129"/>
      <c r="D136" s="130" t="s">
        <v>77</v>
      </c>
      <c r="E136" s="140" t="s">
        <v>576</v>
      </c>
      <c r="F136" s="140" t="s">
        <v>577</v>
      </c>
      <c r="I136" s="132"/>
      <c r="J136" s="141">
        <f>BK136</f>
        <v>0</v>
      </c>
      <c r="L136" s="129"/>
      <c r="M136" s="134"/>
      <c r="N136" s="135"/>
      <c r="O136" s="135"/>
      <c r="P136" s="136">
        <f>SUM(P137:P138)</f>
        <v>0</v>
      </c>
      <c r="Q136" s="135"/>
      <c r="R136" s="136">
        <f>SUM(R137:R138)</f>
        <v>0</v>
      </c>
      <c r="S136" s="135"/>
      <c r="T136" s="137">
        <f>SUM(T137:T138)</f>
        <v>0</v>
      </c>
      <c r="AR136" s="130" t="s">
        <v>163</v>
      </c>
      <c r="AT136" s="138" t="s">
        <v>77</v>
      </c>
      <c r="AU136" s="138" t="s">
        <v>86</v>
      </c>
      <c r="AY136" s="130" t="s">
        <v>131</v>
      </c>
      <c r="BK136" s="139">
        <f>SUM(BK137:BK138)</f>
        <v>0</v>
      </c>
    </row>
    <row r="137" spans="1:65" s="2" customFormat="1" ht="16.5" customHeight="1">
      <c r="A137" s="31"/>
      <c r="B137" s="142"/>
      <c r="C137" s="143" t="s">
        <v>168</v>
      </c>
      <c r="D137" s="143" t="s">
        <v>134</v>
      </c>
      <c r="E137" s="144" t="s">
        <v>578</v>
      </c>
      <c r="F137" s="145" t="s">
        <v>577</v>
      </c>
      <c r="G137" s="146" t="s">
        <v>137</v>
      </c>
      <c r="H137" s="147">
        <v>1</v>
      </c>
      <c r="I137" s="148"/>
      <c r="J137" s="149">
        <f>ROUND(I137*H137,2)</f>
        <v>0</v>
      </c>
      <c r="K137" s="145" t="s">
        <v>152</v>
      </c>
      <c r="L137" s="32"/>
      <c r="M137" s="150" t="s">
        <v>1</v>
      </c>
      <c r="N137" s="151" t="s">
        <v>43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338</v>
      </c>
      <c r="AT137" s="154" t="s">
        <v>134</v>
      </c>
      <c r="AU137" s="154" t="s">
        <v>88</v>
      </c>
      <c r="AY137" s="16" t="s">
        <v>131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86</v>
      </c>
      <c r="BK137" s="155">
        <f>ROUND(I137*H137,2)</f>
        <v>0</v>
      </c>
      <c r="BL137" s="16" t="s">
        <v>338</v>
      </c>
      <c r="BM137" s="154" t="s">
        <v>579</v>
      </c>
    </row>
    <row r="138" spans="1:65" s="2" customFormat="1" ht="29.25">
      <c r="A138" s="31"/>
      <c r="B138" s="32"/>
      <c r="C138" s="31"/>
      <c r="D138" s="156" t="s">
        <v>140</v>
      </c>
      <c r="E138" s="31"/>
      <c r="F138" s="157" t="s">
        <v>580</v>
      </c>
      <c r="G138" s="31"/>
      <c r="H138" s="31"/>
      <c r="I138" s="158"/>
      <c r="J138" s="31"/>
      <c r="K138" s="31"/>
      <c r="L138" s="32"/>
      <c r="M138" s="195"/>
      <c r="N138" s="196"/>
      <c r="O138" s="192"/>
      <c r="P138" s="192"/>
      <c r="Q138" s="192"/>
      <c r="R138" s="192"/>
      <c r="S138" s="192"/>
      <c r="T138" s="197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140</v>
      </c>
      <c r="AU138" s="16" t="s">
        <v>88</v>
      </c>
    </row>
    <row r="139" spans="1:65" s="2" customFormat="1" ht="6.95" customHeight="1">
      <c r="A139" s="31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32"/>
      <c r="M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</sheetData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zakázky</vt:lpstr>
      <vt:lpstr>PS1_vrata - PS1. Část str...</vt:lpstr>
      <vt:lpstr>PS2_obtok - PS 2. Část st...</vt:lpstr>
      <vt:lpstr>PS3_EEASR - PS 3. Část el...</vt:lpstr>
      <vt:lpstr>SO1_stav - SO1. Část stav...</vt:lpstr>
      <vt:lpstr>VON - VON - VD Lovosice, ...</vt:lpstr>
      <vt:lpstr>'PS1_vrata - PS1. Část str...'!Názvy_tisku</vt:lpstr>
      <vt:lpstr>'PS2_obtok - PS 2. Část st...'!Názvy_tisku</vt:lpstr>
      <vt:lpstr>'PS3_EEASR - PS 3. Část el...'!Názvy_tisku</vt:lpstr>
      <vt:lpstr>'Rekapitulace zakázky'!Názvy_tisku</vt:lpstr>
      <vt:lpstr>'SO1_stav - SO1. Část stav...'!Názvy_tisku</vt:lpstr>
      <vt:lpstr>'VON - VON - VD Lovosice, ...'!Názvy_tisku</vt:lpstr>
      <vt:lpstr>'PS1_vrata - PS1. Část str...'!Oblast_tisku</vt:lpstr>
      <vt:lpstr>'PS2_obtok - PS 2. Část st...'!Oblast_tisku</vt:lpstr>
      <vt:lpstr>'PS3_EEASR - PS 3. Část el...'!Oblast_tisku</vt:lpstr>
      <vt:lpstr>'Rekapitulace zakázky'!Oblast_tisku</vt:lpstr>
      <vt:lpstr>'SO1_stav - SO1. Část stav...'!Oblast_tisku</vt:lpstr>
      <vt:lpstr>'VON - VON - VD Lovosice,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Hana Pištová</cp:lastModifiedBy>
  <dcterms:created xsi:type="dcterms:W3CDTF">2022-11-02T07:24:56Z</dcterms:created>
  <dcterms:modified xsi:type="dcterms:W3CDTF">2023-06-30T07:17:04Z</dcterms:modified>
</cp:coreProperties>
</file>